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2118\Desktop\МОИ ПРОЕКТЫ\СОЮЗ ПРОМЫШЛЕННИКОВ и ПРЕДПРИНИМАТЕЛЕЙ\2 ВСТРЕЧА\1 МАТЕРИАЛЫ для УЧАСТНИКОВ\"/>
    </mc:Choice>
  </mc:AlternateContent>
  <bookViews>
    <workbookView xWindow="0" yWindow="0" windowWidth="15150" windowHeight="6320"/>
  </bookViews>
  <sheets>
    <sheet name="Инструкция" sheetId="1" r:id="rId1"/>
    <sheet name="Подбор" sheetId="4" r:id="rId2"/>
    <sheet name="Адаптация" sheetId="5" r:id="rId3"/>
    <sheet name="Обучение" sheetId="6" r:id="rId4"/>
    <sheet name="Вовлеченность" sheetId="7" r:id="rId5"/>
    <sheet name="Удержание" sheetId="8" r:id="rId6"/>
    <sheet name="Отсутствие" sheetId="9" r:id="rId7"/>
    <sheet name="Производительность" sheetId="10" r:id="rId8"/>
    <sheet name="Performance Management" sheetId="11" r:id="rId9"/>
    <sheet name="Leadership" sheetId="12" r:id="rId10"/>
    <sheet name="Succession" sheetId="13" r:id="rId11"/>
    <sheet name="Внутренняя мобильность" sheetId="14" r:id="rId12"/>
    <sheet name="HR Automation" sheetId="15" r:id="rId13"/>
    <sheet name="Employer Brand" sheetId="16" r:id="rId14"/>
    <sheet name="HR Function" sheetId="17" r:id="rId15"/>
  </sheets>
  <calcPr calcId="162913"/>
</workbook>
</file>

<file path=xl/calcChain.xml><?xml version="1.0" encoding="utf-8"?>
<calcChain xmlns="http://schemas.openxmlformats.org/spreadsheetml/2006/main">
  <c r="D13" i="17" l="1"/>
  <c r="C13" i="17"/>
  <c r="D12" i="17"/>
  <c r="D16" i="17" s="1"/>
  <c r="C12" i="17"/>
  <c r="C14" i="17" s="1"/>
  <c r="C15" i="17" s="1"/>
  <c r="D12" i="16"/>
  <c r="C12" i="16"/>
  <c r="D11" i="16"/>
  <c r="D15" i="16" s="1"/>
  <c r="C11" i="16"/>
  <c r="C15" i="16" s="1"/>
  <c r="D14" i="15"/>
  <c r="D15" i="15" s="1"/>
  <c r="C14" i="15"/>
  <c r="C15" i="15" s="1"/>
  <c r="D13" i="15"/>
  <c r="C13" i="15"/>
  <c r="D12" i="15"/>
  <c r="D16" i="15" s="1"/>
  <c r="C12" i="15"/>
  <c r="C16" i="15" s="1"/>
  <c r="D15" i="14"/>
  <c r="C15" i="14"/>
  <c r="D14" i="14"/>
  <c r="C14" i="14"/>
  <c r="D13" i="14"/>
  <c r="C13" i="14"/>
  <c r="D12" i="14"/>
  <c r="D16" i="14" s="1"/>
  <c r="C12" i="14"/>
  <c r="C16" i="14" s="1"/>
  <c r="C16" i="13"/>
  <c r="D13" i="13"/>
  <c r="C13" i="13"/>
  <c r="D12" i="13"/>
  <c r="D16" i="13" s="1"/>
  <c r="C12" i="13"/>
  <c r="C14" i="13" s="1"/>
  <c r="C15" i="13" s="1"/>
  <c r="D13" i="12"/>
  <c r="C13" i="12"/>
  <c r="D12" i="12"/>
  <c r="D16" i="12" s="1"/>
  <c r="C12" i="12"/>
  <c r="C16" i="12" s="1"/>
  <c r="D14" i="11"/>
  <c r="C14" i="11"/>
  <c r="C15" i="11" s="1"/>
  <c r="D13" i="11"/>
  <c r="C13" i="11"/>
  <c r="D12" i="11"/>
  <c r="D16" i="11" s="1"/>
  <c r="C12" i="11"/>
  <c r="C16" i="11" s="1"/>
  <c r="C15" i="10"/>
  <c r="C14" i="10"/>
  <c r="D13" i="10"/>
  <c r="C13" i="10"/>
  <c r="D12" i="10"/>
  <c r="D14" i="10" s="1"/>
  <c r="C12" i="10"/>
  <c r="C16" i="10" s="1"/>
  <c r="C17" i="9"/>
  <c r="D14" i="9"/>
  <c r="C14" i="9"/>
  <c r="D13" i="9"/>
  <c r="D15" i="9" s="1"/>
  <c r="C13" i="9"/>
  <c r="C15" i="9" s="1"/>
  <c r="C16" i="9" s="1"/>
  <c r="D12" i="8"/>
  <c r="D13" i="8" s="1"/>
  <c r="C12" i="8"/>
  <c r="D11" i="8"/>
  <c r="D15" i="8" s="1"/>
  <c r="C11" i="8"/>
  <c r="C15" i="8" s="1"/>
  <c r="D15" i="7"/>
  <c r="D16" i="7" s="1"/>
  <c r="C15" i="7"/>
  <c r="C16" i="7" s="1"/>
  <c r="D14" i="7"/>
  <c r="C14" i="7"/>
  <c r="D13" i="7"/>
  <c r="D17" i="7" s="1"/>
  <c r="C13" i="7"/>
  <c r="C17" i="7" s="1"/>
  <c r="D14" i="6"/>
  <c r="C14" i="6"/>
  <c r="D13" i="6"/>
  <c r="D15" i="6" s="1"/>
  <c r="C13" i="6"/>
  <c r="C15" i="6" s="1"/>
  <c r="C16" i="6" s="1"/>
  <c r="D15" i="5"/>
  <c r="C15" i="5"/>
  <c r="D14" i="5"/>
  <c r="D16" i="5" s="1"/>
  <c r="C14" i="5"/>
  <c r="C18" i="5" s="1"/>
  <c r="D15" i="4"/>
  <c r="D16" i="4" s="1"/>
  <c r="C15" i="4"/>
  <c r="D14" i="4"/>
  <c r="D18" i="4" s="1"/>
  <c r="C14" i="4"/>
  <c r="C18" i="4" s="1"/>
  <c r="C16" i="4" l="1"/>
  <c r="C17" i="4" s="1"/>
  <c r="D16" i="9"/>
  <c r="D16" i="6"/>
  <c r="D17" i="4"/>
  <c r="D15" i="10"/>
  <c r="D17" i="5"/>
  <c r="D14" i="8"/>
  <c r="C16" i="17"/>
  <c r="C13" i="8"/>
  <c r="C14" i="8" s="1"/>
  <c r="C14" i="12"/>
  <c r="C15" i="12" s="1"/>
  <c r="C13" i="16"/>
  <c r="C14" i="16" s="1"/>
  <c r="C17" i="6"/>
  <c r="D17" i="6"/>
  <c r="D16" i="10"/>
  <c r="D15" i="11"/>
  <c r="D14" i="12"/>
  <c r="D13" i="16"/>
  <c r="C16" i="5"/>
  <c r="C17" i="5" s="1"/>
  <c r="D18" i="5"/>
  <c r="D17" i="9"/>
  <c r="D14" i="13"/>
  <c r="D14" i="17"/>
  <c r="D15" i="13" l="1"/>
  <c r="D14" i="16"/>
  <c r="D15" i="12"/>
  <c r="D15" i="17"/>
</calcChain>
</file>

<file path=xl/sharedStrings.xml><?xml version="1.0" encoding="utf-8"?>
<sst xmlns="http://schemas.openxmlformats.org/spreadsheetml/2006/main" count="414" uniqueCount="136">
  <si>
    <t>HR ROI Calculator — инструкция</t>
  </si>
  <si>
    <t>Универсальный калькулятор для оценки финансовой отдачи HR-инвестиций. Заполняйте жёлтые ячейки Blank / Введите; зелёные — готовый пример.</t>
  </si>
  <si>
    <t>Параметр</t>
  </si>
  <si>
    <t>Ед.</t>
  </si>
  <si>
    <t>Blank / Введите</t>
  </si>
  <si>
    <t>Example / Пример</t>
  </si>
  <si>
    <t>1. Логика ROI</t>
  </si>
  <si>
    <t>ROI = (Финансовый эффект − Инвестиции) / Инвестиции. 100% означает, что эффект равен двум размерам первоначальной инвестиции: инвестиция вернулась + ещё столько же эффекта.</t>
  </si>
  <si>
    <t>2. Не путать ROI и эффект</t>
  </si>
  <si>
    <t>Экономия 10 млн ₽ — это эффект; ROI зависит от того, сколько стоила инициатива. Дополнительно используйте Payback Period, NPV/IRR для крупных проектов.</t>
  </si>
  <si>
    <t>3. Атрибуция</t>
  </si>
  <si>
    <t>Сначала определите причинную модель: baseline → intervention → outcome → денежная конверсия. По возможности используйте контрольную группу, A/B, difference-in-differences или matched cohorts.</t>
  </si>
  <si>
    <t>4. Полная стоимость</t>
  </si>
  <si>
    <t>Включайте внешние расходы и внутреннее время HR, руководителей и участников, а также стоимость простоя/упущенной производительности, если она действительно связана с инициативой.</t>
  </si>
  <si>
    <t>5. Консервативность</t>
  </si>
  <si>
    <t>Для бизнес-кейса используйте сценарии Conservative / Base / Upside и показывайте диапазон, а не одну точку.</t>
  </si>
  <si>
    <t>6. Дисконтирование</t>
  </si>
  <si>
    <t>Для проектов &gt; 12 месяцев используйте NPV/IRR, а не только простой ROI.</t>
  </si>
  <si>
    <t>7. Интеграция</t>
  </si>
  <si>
    <t>Не суммируйте ROI разных HR-проектов напрямую: один и тот же эффект (например, снижение текучести) может быть приписан нескольким инициативам.</t>
  </si>
  <si>
    <t>Источники и методологическая база</t>
  </si>
  <si>
    <t>• SHRM: ROI training / leadership development; Investing in People — financial impact of HR initiatives.</t>
  </si>
  <si>
    <t>• CIPD: Evidence Review — impact of HRM on productivity, turnover, absenteeism, engagement.</t>
  </si>
  <si>
    <t>• AIHR: HR analytics case studies with business outcomes.</t>
  </si>
  <si>
    <t>• hh.ru: cost of hire, recruitment funnel and HR metrics; Russian recruitment market practice.</t>
  </si>
  <si>
    <t>• ЭКОПСИ: Russian cases on assessment, internal mobility, engagement and HR ROI.</t>
  </si>
  <si>
    <t>ROI</t>
  </si>
  <si>
    <t>ROI — Подбор</t>
  </si>
  <si>
    <t>ROI проекта по снижению стоимости/срока найма и повышению качества найма.</t>
  </si>
  <si>
    <t>Количество наймов</t>
  </si>
  <si>
    <t>чел.</t>
  </si>
  <si>
    <t>Текущая стоимость найма</t>
  </si>
  <si>
    <t>₽/чел.</t>
  </si>
  <si>
    <t>Новая стоимость найма</t>
  </si>
  <si>
    <t>Сокращение vacancy days</t>
  </si>
  <si>
    <t>дней</t>
  </si>
  <si>
    <t>Стоимость дня вакантности</t>
  </si>
  <si>
    <t>₽/день</t>
  </si>
  <si>
    <t>Инвестиции в HR-проект</t>
  </si>
  <si>
    <t>₽</t>
  </si>
  <si>
    <t>Доп. эффект от качества найма</t>
  </si>
  <si>
    <t>Расчёт</t>
  </si>
  <si>
    <t>Финансовый эффект</t>
  </si>
  <si>
    <t>Инвестиции</t>
  </si>
  <si>
    <t>Net Benefit / Чистый эффект</t>
  </si>
  <si>
    <t>%</t>
  </si>
  <si>
    <t>Benefit/Cost</t>
  </si>
  <si>
    <t>x</t>
  </si>
  <si>
    <t>ROI — Адаптация</t>
  </si>
  <si>
    <t>ROI улучшения onboarding через сокращение time-to-productivity и ранней текучести.</t>
  </si>
  <si>
    <t>Количество новых сотрудников</t>
  </si>
  <si>
    <t>Дней до продуктивности — было</t>
  </si>
  <si>
    <t>Дней до продуктивности — стало</t>
  </si>
  <si>
    <t>Ценность продуктивного дня</t>
  </si>
  <si>
    <t>Снижение ранней текучести</t>
  </si>
  <si>
    <t>п.п.</t>
  </si>
  <si>
    <t>Стоимость раннего ухода</t>
  </si>
  <si>
    <t>Инвестиции в onboarding</t>
  </si>
  <si>
    <t>ROI — Обучение</t>
  </si>
  <si>
    <t>Количество участников</t>
  </si>
  <si>
    <t>Рост прибыли/экономии на участника</t>
  </si>
  <si>
    <t>Снижение ошибок</t>
  </si>
  <si>
    <t>Инвестиции: внешние расходы</t>
  </si>
  <si>
    <t>Внутреннее время участников/руководителей</t>
  </si>
  <si>
    <t>Доп. инвестиции</t>
  </si>
  <si>
    <t>ROI — Вовлеченность</t>
  </si>
  <si>
    <t>ROI программы вовлеченности через прирост производительности и снижение текучести.</t>
  </si>
  <si>
    <t>Численность</t>
  </si>
  <si>
    <t>ФОТ + налоги на сотрудника/год</t>
  </si>
  <si>
    <t>Рост производительности</t>
  </si>
  <si>
    <t>Предотвращенные уходы</t>
  </si>
  <si>
    <t>Стоимость замещения</t>
  </si>
  <si>
    <t>ROI — Удержание</t>
  </si>
  <si>
    <t>ROI retention-программы через предотвращённые увольнения и связанные потери.</t>
  </si>
  <si>
    <t>Число предотвращённых уходов</t>
  </si>
  <si>
    <t>Стоимость замещения 1 сотрудника</t>
  </si>
  <si>
    <t>Стоимость простоя/перехода</t>
  </si>
  <si>
    <t>ROI — Отсутствие</t>
  </si>
  <si>
    <t>ROI инициатив по снижению absenteeism через стоимость восстановленного рабочего времени.</t>
  </si>
  <si>
    <t>Рабочих дней/год</t>
  </si>
  <si>
    <t>Средняя стоимость рабочего дня</t>
  </si>
  <si>
    <t>Доля отсутствия — было</t>
  </si>
  <si>
    <t>Доля отсутствия — стало</t>
  </si>
  <si>
    <t>ROI — Производительность</t>
  </si>
  <si>
    <t>ROI проекта повышения производительности: прирост маржи/экономии за счёт производительности.</t>
  </si>
  <si>
    <t>Численность затронутых сотрудников</t>
  </si>
  <si>
    <t>Стоимость продуктивного сотрудника/год</t>
  </si>
  <si>
    <t>Доля эффекта, атрибутируемая HR</t>
  </si>
  <si>
    <t>ROI — Performance Management</t>
  </si>
  <si>
    <t>ROI системы performance management через улучшение результата и снижение low performance.</t>
  </si>
  <si>
    <t>Число сотрудников</t>
  </si>
  <si>
    <t>Годовая стоимость сотрудника</t>
  </si>
  <si>
    <t>Доля эффекта, атрибутируемая системе</t>
  </si>
  <si>
    <t>ROI — Leadership</t>
  </si>
  <si>
    <t>ROI leadership development через рост производительности и снижение текучести.</t>
  </si>
  <si>
    <t>Количество руководителей</t>
  </si>
  <si>
    <t>Эффект производительности на руководителя</t>
  </si>
  <si>
    <t>Предотвращённые уходы</t>
  </si>
  <si>
    <t>ROI — Succession</t>
  </si>
  <si>
    <t>ROI кадрового резерва/преемственности через экономию внешнего найма и сокращение простоя.</t>
  </si>
  <si>
    <t>Количество закрытых внутренних позиций</t>
  </si>
  <si>
    <t>шт.</t>
  </si>
  <si>
    <t>Стоимость внешнего найма</t>
  </si>
  <si>
    <t>₽/шт.</t>
  </si>
  <si>
    <t>Сэкономленные дни вакансии</t>
  </si>
  <si>
    <t>Стоимость дня простоя</t>
  </si>
  <si>
    <t>ROI — Внутренняя мобильность</t>
  </si>
  <si>
    <t>ROI internal mobility через снижение внешнего найма и ускорение закрытия критичных ролей.</t>
  </si>
  <si>
    <t>Внутренние назначения</t>
  </si>
  <si>
    <t>Экономия на одном внешнем найме</t>
  </si>
  <si>
    <t>Стоимость дня</t>
  </si>
  <si>
    <t>ROI — HR Automation</t>
  </si>
  <si>
    <t>ROI HR-tech/автоматизации через высвобождённое время и снижение ошибок.</t>
  </si>
  <si>
    <t>Часы HR, высвобождённые в месяц</t>
  </si>
  <si>
    <t>ч/мес.</t>
  </si>
  <si>
    <t>Полная стоимость часа HR</t>
  </si>
  <si>
    <t>₽/ч</t>
  </si>
  <si>
    <t>Месяцев эффекта</t>
  </si>
  <si>
    <t>мес.</t>
  </si>
  <si>
    <t>Экономия от ошибок</t>
  </si>
  <si>
    <t>₽/год</t>
  </si>
  <si>
    <t>Инвестиции/стоимость системы</t>
  </si>
  <si>
    <t>ROI — Employer Brand</t>
  </si>
  <si>
    <t>Снижение стоимости привлечения на найм</t>
  </si>
  <si>
    <t>Доп. эффект от принятия офферов</t>
  </si>
  <si>
    <t>Инвестиции в EB</t>
  </si>
  <si>
    <t>ROI — HR Function</t>
  </si>
  <si>
    <t>ROI повышения эффективности HR-функции через экономию времени, внешних расходов и снижение cost-to-serve.</t>
  </si>
  <si>
    <t>Стоимость HR FTE/год</t>
  </si>
  <si>
    <t>Высвобождение мощности</t>
  </si>
  <si>
    <t>Снижение внешних расходов</t>
  </si>
  <si>
    <t>Инвестиции в вовлеченность</t>
  </si>
  <si>
    <t>Инвестиции в удержание</t>
  </si>
  <si>
    <t>ROI EVP/бренда работодателя через снижение стоимости привлечения и улучшение качество найма.</t>
  </si>
  <si>
    <t>HR FTE/фактически отработанное время всех сотрудников (включая тех, кто работает на полставки или по совместительству) в условное число работников с полной занятостью.</t>
  </si>
  <si>
    <t>ROI обучения: финансовый эффект от роста продаж/экономии/снижения ошибок минус стоимость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</si>
</sst>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0\x"/>
  </numFmts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1"/>
      <name val="Calibri"/>
    </font>
    <font>
      <b/>
      <sz val="13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E4DFE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4" fontId="0" fillId="3" borderId="0" xfId="0" applyNumberFormat="1" applyFill="1" applyAlignment="1">
      <alignment vertical="top" wrapText="1"/>
    </xf>
    <xf numFmtId="4" fontId="0" fillId="4" borderId="0" xfId="0" applyNumberFormat="1" applyFill="1" applyAlignment="1">
      <alignment vertical="top" wrapText="1"/>
    </xf>
    <xf numFmtId="3" fontId="4" fillId="5" borderId="0" xfId="0" applyNumberFormat="1" applyFont="1" applyFill="1" applyAlignment="1">
      <alignment vertical="top" wrapText="1"/>
    </xf>
    <xf numFmtId="164" fontId="4" fillId="5" borderId="0" xfId="0" applyNumberFormat="1" applyFont="1" applyFill="1" applyAlignment="1">
      <alignment vertical="top" wrapText="1"/>
    </xf>
    <xf numFmtId="165" fontId="4" fillId="5" borderId="0" xfId="0" applyNumberFormat="1" applyFont="1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4" fontId="0" fillId="4" borderId="0" xfId="0" applyNumberForma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pane ySplit="4" topLeftCell="A5" activePane="bottomLeft" state="frozen"/>
      <selection pane="bottomLeft" activeCell="D13" sqref="D13"/>
    </sheetView>
  </sheetViews>
  <sheetFormatPr defaultRowHeight="14.5" x14ac:dyDescent="0.35"/>
  <cols>
    <col min="1" max="1" width="48" customWidth="1"/>
    <col min="2" max="2" width="16" customWidth="1"/>
    <col min="3" max="3" width="18" customWidth="1"/>
    <col min="4" max="4" width="33.26953125" customWidth="1"/>
  </cols>
  <sheetData>
    <row r="1" spans="1:4" ht="27.5" customHeight="1" x14ac:dyDescent="0.35">
      <c r="A1" s="12" t="s">
        <v>0</v>
      </c>
      <c r="B1" s="13"/>
      <c r="C1" s="13"/>
      <c r="D1" s="13"/>
    </row>
    <row r="2" spans="1:4" x14ac:dyDescent="0.35">
      <c r="A2" s="14" t="s">
        <v>1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ht="44" customHeight="1" x14ac:dyDescent="0.35">
      <c r="A5" s="3" t="s">
        <v>6</v>
      </c>
      <c r="B5" s="13" t="s">
        <v>7</v>
      </c>
      <c r="C5" s="13"/>
      <c r="D5" s="13"/>
    </row>
    <row r="6" spans="1:4" ht="49.5" customHeight="1" x14ac:dyDescent="0.35">
      <c r="A6" s="3" t="s">
        <v>8</v>
      </c>
      <c r="B6" s="13" t="s">
        <v>9</v>
      </c>
      <c r="C6" s="13"/>
      <c r="D6" s="13"/>
    </row>
    <row r="7" spans="1:4" ht="49" customHeight="1" x14ac:dyDescent="0.35">
      <c r="A7" s="3" t="s">
        <v>10</v>
      </c>
      <c r="B7" s="13" t="s">
        <v>11</v>
      </c>
      <c r="C7" s="13"/>
      <c r="D7" s="13"/>
    </row>
    <row r="8" spans="1:4" ht="54.5" customHeight="1" x14ac:dyDescent="0.35">
      <c r="A8" s="3" t="s">
        <v>12</v>
      </c>
      <c r="B8" s="13" t="s">
        <v>13</v>
      </c>
      <c r="C8" s="13"/>
      <c r="D8" s="13"/>
    </row>
    <row r="9" spans="1:4" ht="37" customHeight="1" x14ac:dyDescent="0.35">
      <c r="A9" s="3" t="s">
        <v>14</v>
      </c>
      <c r="B9" s="13" t="s">
        <v>15</v>
      </c>
      <c r="C9" s="13"/>
      <c r="D9" s="13"/>
    </row>
    <row r="10" spans="1:4" ht="35.5" customHeight="1" x14ac:dyDescent="0.35">
      <c r="A10" s="3" t="s">
        <v>16</v>
      </c>
      <c r="B10" s="13" t="s">
        <v>17</v>
      </c>
      <c r="C10" s="13"/>
      <c r="D10" s="13"/>
    </row>
    <row r="11" spans="1:4" ht="46.5" customHeight="1" x14ac:dyDescent="0.35">
      <c r="A11" s="3" t="s">
        <v>18</v>
      </c>
      <c r="B11" s="13" t="s">
        <v>19</v>
      </c>
      <c r="C11" s="13"/>
      <c r="D11" s="13"/>
    </row>
    <row r="12" spans="1:4" x14ac:dyDescent="0.35">
      <c r="A12" s="1"/>
      <c r="B12" s="1"/>
      <c r="C12" s="1"/>
      <c r="D12" s="1"/>
    </row>
    <row r="13" spans="1:4" ht="17" x14ac:dyDescent="0.35">
      <c r="A13" s="4" t="s">
        <v>20</v>
      </c>
      <c r="B13" s="1"/>
      <c r="C13" s="1"/>
      <c r="D13" s="1"/>
    </row>
    <row r="14" spans="1:4" x14ac:dyDescent="0.35">
      <c r="A14" s="13" t="s">
        <v>21</v>
      </c>
      <c r="B14" s="13"/>
      <c r="C14" s="13"/>
      <c r="D14" s="13"/>
    </row>
    <row r="15" spans="1:4" x14ac:dyDescent="0.35">
      <c r="A15" s="13" t="s">
        <v>22</v>
      </c>
      <c r="B15" s="13"/>
      <c r="C15" s="13"/>
      <c r="D15" s="13"/>
    </row>
    <row r="16" spans="1:4" x14ac:dyDescent="0.35">
      <c r="A16" s="13" t="s">
        <v>23</v>
      </c>
      <c r="B16" s="13"/>
      <c r="C16" s="13"/>
      <c r="D16" s="13"/>
    </row>
    <row r="17" spans="1:4" x14ac:dyDescent="0.35">
      <c r="A17" s="13" t="s">
        <v>24</v>
      </c>
      <c r="B17" s="13"/>
      <c r="C17" s="13"/>
      <c r="D17" s="13"/>
    </row>
    <row r="18" spans="1:4" x14ac:dyDescent="0.35">
      <c r="A18" s="13" t="s">
        <v>25</v>
      </c>
      <c r="B18" s="13"/>
      <c r="C18" s="13"/>
      <c r="D18" s="13"/>
    </row>
  </sheetData>
  <mergeCells count="14">
    <mergeCell ref="A1:D1"/>
    <mergeCell ref="B11:D11"/>
    <mergeCell ref="A17:D17"/>
    <mergeCell ref="B5:D5"/>
    <mergeCell ref="A18:D18"/>
    <mergeCell ref="B8:D8"/>
    <mergeCell ref="B9:D9"/>
    <mergeCell ref="A15:D15"/>
    <mergeCell ref="A2:D2"/>
    <mergeCell ref="A16:D16"/>
    <mergeCell ref="B7:D7"/>
    <mergeCell ref="B6:D6"/>
    <mergeCell ref="A14:D14"/>
    <mergeCell ref="B10:D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pane ySplit="4" topLeftCell="A8" activePane="bottomLeft" state="frozen"/>
      <selection pane="bottomLeft" sqref="A1: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5.5" customHeight="1" x14ac:dyDescent="0.35">
      <c r="A1" s="12" t="s">
        <v>27</v>
      </c>
      <c r="B1" s="13"/>
      <c r="C1" s="13"/>
      <c r="D1" s="13"/>
    </row>
    <row r="2" spans="1:4" x14ac:dyDescent="0.35">
      <c r="A2" s="14" t="s">
        <v>28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29</v>
      </c>
      <c r="B5" s="1" t="s">
        <v>30</v>
      </c>
      <c r="C5" s="5"/>
      <c r="D5" s="6">
        <v>100</v>
      </c>
    </row>
    <row r="6" spans="1:4" x14ac:dyDescent="0.35">
      <c r="A6" s="1" t="s">
        <v>31</v>
      </c>
      <c r="B6" s="1" t="s">
        <v>32</v>
      </c>
      <c r="C6" s="5"/>
      <c r="D6" s="6">
        <v>90000</v>
      </c>
    </row>
    <row r="7" spans="1:4" x14ac:dyDescent="0.35">
      <c r="A7" s="1" t="s">
        <v>33</v>
      </c>
      <c r="B7" s="1" t="s">
        <v>32</v>
      </c>
      <c r="C7" s="5"/>
      <c r="D7" s="6">
        <v>70000</v>
      </c>
    </row>
    <row r="8" spans="1:4" x14ac:dyDescent="0.35">
      <c r="A8" s="1" t="s">
        <v>34</v>
      </c>
      <c r="B8" s="1" t="s">
        <v>35</v>
      </c>
      <c r="C8" s="5"/>
      <c r="D8" s="6">
        <v>10</v>
      </c>
    </row>
    <row r="9" spans="1:4" x14ac:dyDescent="0.35">
      <c r="A9" s="1" t="s">
        <v>36</v>
      </c>
      <c r="B9" s="1" t="s">
        <v>37</v>
      </c>
      <c r="C9" s="5"/>
      <c r="D9" s="6">
        <v>12000</v>
      </c>
    </row>
    <row r="10" spans="1:4" x14ac:dyDescent="0.35">
      <c r="A10" s="1" t="s">
        <v>38</v>
      </c>
      <c r="B10" s="1" t="s">
        <v>39</v>
      </c>
      <c r="C10" s="5"/>
      <c r="D10" s="6">
        <v>1200000</v>
      </c>
    </row>
    <row r="11" spans="1:4" x14ac:dyDescent="0.35">
      <c r="A11" s="1" t="s">
        <v>40</v>
      </c>
      <c r="B11" s="1" t="s">
        <v>39</v>
      </c>
      <c r="C11" s="5"/>
      <c r="D11" s="6">
        <v>500000</v>
      </c>
    </row>
    <row r="12" spans="1:4" x14ac:dyDescent="0.35">
      <c r="A12" s="1"/>
      <c r="B12" s="1"/>
      <c r="C12" s="1"/>
      <c r="D12" s="1"/>
    </row>
    <row r="13" spans="1:4" ht="17" x14ac:dyDescent="0.35">
      <c r="A13" s="4" t="s">
        <v>41</v>
      </c>
      <c r="B13" s="1"/>
      <c r="C13" s="1"/>
      <c r="D13" s="1"/>
    </row>
    <row r="14" spans="1:4" x14ac:dyDescent="0.35">
      <c r="A14" s="3" t="s">
        <v>42</v>
      </c>
      <c r="B14" s="1" t="s">
        <v>39</v>
      </c>
      <c r="C14" s="7">
        <f>MAX(0,(C5*(C6-C7)+C8*C9*C5+C11))</f>
        <v>0</v>
      </c>
      <c r="D14" s="7">
        <f>MAX(0,(D5*(D6-D7)+D8*D9*D5+D11))</f>
        <v>14500000</v>
      </c>
    </row>
    <row r="15" spans="1:4" x14ac:dyDescent="0.35">
      <c r="A15" s="3" t="s">
        <v>43</v>
      </c>
      <c r="B15" s="1" t="s">
        <v>39</v>
      </c>
      <c r="C15" s="7">
        <f>C10</f>
        <v>0</v>
      </c>
      <c r="D15" s="7">
        <f>D10</f>
        <v>1200000</v>
      </c>
    </row>
    <row r="16" spans="1:4" x14ac:dyDescent="0.35">
      <c r="A16" s="3" t="s">
        <v>44</v>
      </c>
      <c r="B16" s="1" t="s">
        <v>39</v>
      </c>
      <c r="C16" s="7">
        <f>C14-C15</f>
        <v>0</v>
      </c>
      <c r="D16" s="7">
        <f>D14-D15</f>
        <v>13300000</v>
      </c>
    </row>
    <row r="17" spans="1:4" x14ac:dyDescent="0.35">
      <c r="A17" s="3" t="s">
        <v>26</v>
      </c>
      <c r="B17" s="1" t="s">
        <v>45</v>
      </c>
      <c r="C17" s="8">
        <f>IFERROR(C16/C15,0)</f>
        <v>0</v>
      </c>
      <c r="D17" s="8">
        <f>IFERROR(D16/D15,0)</f>
        <v>11.083333333333334</v>
      </c>
    </row>
    <row r="18" spans="1:4" x14ac:dyDescent="0.35">
      <c r="A18" s="3" t="s">
        <v>46</v>
      </c>
      <c r="B18" s="1" t="s">
        <v>47</v>
      </c>
      <c r="C18" s="9">
        <f>IFERROR(C14/C15,0)</f>
        <v>0</v>
      </c>
      <c r="D18" s="9">
        <f>IFERROR(D14/D15,0)</f>
        <v>12.083333333333334</v>
      </c>
    </row>
    <row r="19" spans="1:4" x14ac:dyDescent="0.35">
      <c r="A19" s="1"/>
      <c r="B19" s="1"/>
      <c r="C19" s="1"/>
      <c r="D19" s="1"/>
    </row>
    <row r="20" spans="1:4" ht="37.5" customHeight="1" x14ac:dyDescent="0.35">
      <c r="A20" s="14"/>
      <c r="B20" s="13"/>
      <c r="C20" s="13"/>
      <c r="D20" s="13"/>
    </row>
  </sheetData>
  <mergeCells count="3">
    <mergeCell ref="A1:D1"/>
    <mergeCell ref="A20:D20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pane ySplit="4" topLeftCell="A5" activePane="bottomLeft" state="frozen"/>
      <selection pane="bottomLeft" sqref="A1:D19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31" customHeight="1" x14ac:dyDescent="0.35">
      <c r="A1" s="12" t="s">
        <v>48</v>
      </c>
      <c r="B1" s="13"/>
      <c r="C1" s="13"/>
      <c r="D1" s="13"/>
    </row>
    <row r="2" spans="1:4" x14ac:dyDescent="0.35">
      <c r="A2" s="14" t="s">
        <v>49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50</v>
      </c>
      <c r="B5" s="1" t="s">
        <v>30</v>
      </c>
      <c r="C5" s="5"/>
      <c r="D5" s="6">
        <v>120</v>
      </c>
    </row>
    <row r="6" spans="1:4" x14ac:dyDescent="0.35">
      <c r="A6" s="1" t="s">
        <v>51</v>
      </c>
      <c r="B6" s="1" t="s">
        <v>35</v>
      </c>
      <c r="C6" s="5"/>
      <c r="D6" s="6">
        <v>90</v>
      </c>
    </row>
    <row r="7" spans="1:4" x14ac:dyDescent="0.35">
      <c r="A7" s="1" t="s">
        <v>52</v>
      </c>
      <c r="B7" s="1" t="s">
        <v>35</v>
      </c>
      <c r="C7" s="5"/>
      <c r="D7" s="6">
        <v>70</v>
      </c>
    </row>
    <row r="8" spans="1:4" x14ac:dyDescent="0.35">
      <c r="A8" s="1" t="s">
        <v>53</v>
      </c>
      <c r="B8" s="1" t="s">
        <v>37</v>
      </c>
      <c r="C8" s="5"/>
      <c r="D8" s="6">
        <v>8000</v>
      </c>
    </row>
    <row r="9" spans="1:4" x14ac:dyDescent="0.35">
      <c r="A9" s="1" t="s">
        <v>54</v>
      </c>
      <c r="B9" s="1" t="s">
        <v>55</v>
      </c>
      <c r="C9" s="5"/>
      <c r="D9" s="6">
        <v>5</v>
      </c>
    </row>
    <row r="10" spans="1:4" x14ac:dyDescent="0.35">
      <c r="A10" s="1" t="s">
        <v>56</v>
      </c>
      <c r="B10" s="1" t="s">
        <v>32</v>
      </c>
      <c r="C10" s="5"/>
      <c r="D10" s="6">
        <v>180000</v>
      </c>
    </row>
    <row r="11" spans="1:4" x14ac:dyDescent="0.35">
      <c r="A11" s="1" t="s">
        <v>57</v>
      </c>
      <c r="B11" s="1" t="s">
        <v>39</v>
      </c>
      <c r="C11" s="5"/>
      <c r="D11" s="6">
        <v>1800000</v>
      </c>
    </row>
    <row r="12" spans="1:4" x14ac:dyDescent="0.35">
      <c r="A12" s="1"/>
      <c r="B12" s="1"/>
      <c r="C12" s="1"/>
      <c r="D12" s="1"/>
    </row>
    <row r="13" spans="1:4" ht="17" x14ac:dyDescent="0.35">
      <c r="A13" s="4" t="s">
        <v>41</v>
      </c>
      <c r="B13" s="1"/>
      <c r="C13" s="1"/>
      <c r="D13" s="1"/>
    </row>
    <row r="14" spans="1:4" x14ac:dyDescent="0.35">
      <c r="A14" s="3" t="s">
        <v>42</v>
      </c>
      <c r="B14" s="1" t="s">
        <v>39</v>
      </c>
      <c r="C14" s="7">
        <f>MAX(0,(C5*(C6-C7)*C8+C5*C9/100*C10))</f>
        <v>0</v>
      </c>
      <c r="D14" s="7">
        <f>MAX(0,(D5*(D6-D7)*D8+D5*D9/100*D10))</f>
        <v>20280000</v>
      </c>
    </row>
    <row r="15" spans="1:4" x14ac:dyDescent="0.35">
      <c r="A15" s="3" t="s">
        <v>43</v>
      </c>
      <c r="B15" s="1" t="s">
        <v>39</v>
      </c>
      <c r="C15" s="7">
        <f>C11</f>
        <v>0</v>
      </c>
      <c r="D15" s="7">
        <f>D11</f>
        <v>1800000</v>
      </c>
    </row>
    <row r="16" spans="1:4" x14ac:dyDescent="0.35">
      <c r="A16" s="3" t="s">
        <v>44</v>
      </c>
      <c r="B16" s="1" t="s">
        <v>39</v>
      </c>
      <c r="C16" s="7">
        <f>C14-C15</f>
        <v>0</v>
      </c>
      <c r="D16" s="7">
        <f>D14-D15</f>
        <v>18480000</v>
      </c>
    </row>
    <row r="17" spans="1:4" x14ac:dyDescent="0.35">
      <c r="A17" s="3" t="s">
        <v>26</v>
      </c>
      <c r="B17" s="1" t="s">
        <v>45</v>
      </c>
      <c r="C17" s="8">
        <f>IFERROR(C16/C15,0)</f>
        <v>0</v>
      </c>
      <c r="D17" s="8">
        <f>IFERROR(D16/D15,0)</f>
        <v>10.266666666666667</v>
      </c>
    </row>
    <row r="18" spans="1:4" x14ac:dyDescent="0.35">
      <c r="A18" s="3" t="s">
        <v>46</v>
      </c>
      <c r="B18" s="1" t="s">
        <v>47</v>
      </c>
      <c r="C18" s="9">
        <f>IFERROR(C14/C15,0)</f>
        <v>0</v>
      </c>
      <c r="D18" s="9">
        <f>IFERROR(D14/D15,0)</f>
        <v>11.266666666666667</v>
      </c>
    </row>
    <row r="19" spans="1:4" x14ac:dyDescent="0.35">
      <c r="A19" s="1"/>
      <c r="B19" s="1"/>
      <c r="C19" s="1"/>
      <c r="D19" s="1"/>
    </row>
    <row r="20" spans="1:4" x14ac:dyDescent="0.35">
      <c r="A20" s="14"/>
      <c r="B20" s="13"/>
      <c r="C20" s="13"/>
      <c r="D20" s="13"/>
    </row>
  </sheetData>
  <mergeCells count="3">
    <mergeCell ref="A1:D1"/>
    <mergeCell ref="A20:D20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pane ySplit="4" topLeftCell="A5" activePane="bottomLeft" state="frozen"/>
      <selection pane="bottomLeft" sqref="A1:D17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8.5" customHeight="1" x14ac:dyDescent="0.35">
      <c r="A1" s="12" t="s">
        <v>58</v>
      </c>
      <c r="B1" s="13"/>
      <c r="C1" s="13"/>
      <c r="D1" s="13"/>
    </row>
    <row r="2" spans="1:4" ht="20.5" customHeight="1" x14ac:dyDescent="0.35">
      <c r="A2" s="14" t="s">
        <v>135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59</v>
      </c>
      <c r="B5" s="1" t="s">
        <v>30</v>
      </c>
      <c r="C5" s="5"/>
      <c r="D5" s="6">
        <v>80</v>
      </c>
    </row>
    <row r="6" spans="1:4" x14ac:dyDescent="0.35">
      <c r="A6" s="1" t="s">
        <v>60</v>
      </c>
      <c r="B6" s="1" t="s">
        <v>39</v>
      </c>
      <c r="C6" s="5"/>
      <c r="D6" s="6">
        <v>45000</v>
      </c>
    </row>
    <row r="7" spans="1:4" x14ac:dyDescent="0.35">
      <c r="A7" s="1" t="s">
        <v>61</v>
      </c>
      <c r="B7" s="1" t="s">
        <v>39</v>
      </c>
      <c r="C7" s="5"/>
      <c r="D7" s="6">
        <v>900000</v>
      </c>
    </row>
    <row r="8" spans="1:4" x14ac:dyDescent="0.35">
      <c r="A8" s="1" t="s">
        <v>62</v>
      </c>
      <c r="B8" s="1" t="s">
        <v>39</v>
      </c>
      <c r="C8" s="5"/>
      <c r="D8" s="6">
        <v>1200000</v>
      </c>
    </row>
    <row r="9" spans="1:4" x14ac:dyDescent="0.35">
      <c r="A9" s="1" t="s">
        <v>63</v>
      </c>
      <c r="B9" s="1" t="s">
        <v>39</v>
      </c>
      <c r="C9" s="5"/>
      <c r="D9" s="6">
        <v>300000</v>
      </c>
    </row>
    <row r="10" spans="1:4" x14ac:dyDescent="0.35">
      <c r="A10" s="1" t="s">
        <v>64</v>
      </c>
      <c r="B10" s="1" t="s">
        <v>39</v>
      </c>
      <c r="C10" s="5"/>
      <c r="D10" s="6">
        <v>100000</v>
      </c>
    </row>
    <row r="11" spans="1:4" x14ac:dyDescent="0.35">
      <c r="A11" s="1"/>
      <c r="B11" s="1"/>
      <c r="C11" s="1"/>
      <c r="D11" s="1"/>
    </row>
    <row r="12" spans="1:4" ht="17" x14ac:dyDescent="0.35">
      <c r="A12" s="4" t="s">
        <v>41</v>
      </c>
      <c r="B12" s="1"/>
      <c r="C12" s="1"/>
      <c r="D12" s="1"/>
    </row>
    <row r="13" spans="1:4" x14ac:dyDescent="0.35">
      <c r="A13" s="3" t="s">
        <v>42</v>
      </c>
      <c r="B13" s="1" t="s">
        <v>39</v>
      </c>
      <c r="C13" s="7">
        <f>MAX(0,(C5*C6+C7))</f>
        <v>0</v>
      </c>
      <c r="D13" s="7">
        <f>MAX(0,(D5*D6+D7))</f>
        <v>4500000</v>
      </c>
    </row>
    <row r="14" spans="1:4" x14ac:dyDescent="0.35">
      <c r="A14" s="3" t="s">
        <v>43</v>
      </c>
      <c r="B14" s="1" t="s">
        <v>39</v>
      </c>
      <c r="C14" s="7">
        <f>(C8+C9+C10)</f>
        <v>0</v>
      </c>
      <c r="D14" s="7">
        <f>(D8+D9+D10)</f>
        <v>1600000</v>
      </c>
    </row>
    <row r="15" spans="1:4" x14ac:dyDescent="0.35">
      <c r="A15" s="3" t="s">
        <v>44</v>
      </c>
      <c r="B15" s="1" t="s">
        <v>39</v>
      </c>
      <c r="C15" s="7">
        <f>C13-C14</f>
        <v>0</v>
      </c>
      <c r="D15" s="7">
        <f>D13-D14</f>
        <v>2900000</v>
      </c>
    </row>
    <row r="16" spans="1:4" x14ac:dyDescent="0.35">
      <c r="A16" s="3" t="s">
        <v>26</v>
      </c>
      <c r="B16" s="1" t="s">
        <v>45</v>
      </c>
      <c r="C16" s="8">
        <f>IFERROR(C15/C14,0)</f>
        <v>0</v>
      </c>
      <c r="D16" s="8">
        <f>IFERROR(D15/D14,0)</f>
        <v>1.8125</v>
      </c>
    </row>
    <row r="17" spans="1:4" x14ac:dyDescent="0.35">
      <c r="A17" s="3" t="s">
        <v>46</v>
      </c>
      <c r="B17" s="1" t="s">
        <v>47</v>
      </c>
      <c r="C17" s="9">
        <f>IFERROR(C13/C14,0)</f>
        <v>0</v>
      </c>
      <c r="D17" s="9">
        <f>IFERROR(D13/D14,0)</f>
        <v>2.8125</v>
      </c>
    </row>
    <row r="18" spans="1:4" x14ac:dyDescent="0.35">
      <c r="A18" s="1"/>
      <c r="B18" s="1"/>
      <c r="C18" s="1"/>
      <c r="D18" s="1"/>
    </row>
    <row r="19" spans="1:4" ht="30.5" customHeight="1" x14ac:dyDescent="0.35">
      <c r="A19" s="14"/>
      <c r="B19" s="13"/>
      <c r="C19" s="13"/>
      <c r="D19" s="13"/>
    </row>
  </sheetData>
  <mergeCells count="3">
    <mergeCell ref="A1:D1"/>
    <mergeCell ref="A19:D19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pane ySplit="4" topLeftCell="A5" activePane="bottomLeft" state="frozen"/>
      <selection pane="bottomLeft" sqref="A1:D17"/>
    </sheetView>
  </sheetViews>
  <sheetFormatPr defaultRowHeight="14.5" x14ac:dyDescent="0.35"/>
  <cols>
    <col min="1" max="1" width="42.7265625" customWidth="1"/>
    <col min="2" max="2" width="16" customWidth="1"/>
    <col min="3" max="4" width="18" customWidth="1"/>
  </cols>
  <sheetData>
    <row r="1" spans="1:4" ht="24.5" customHeight="1" x14ac:dyDescent="0.35">
      <c r="A1" s="12" t="s">
        <v>65</v>
      </c>
      <c r="B1" s="13"/>
      <c r="C1" s="13"/>
      <c r="D1" s="13"/>
    </row>
    <row r="2" spans="1:4" x14ac:dyDescent="0.35">
      <c r="A2" s="14" t="s">
        <v>66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67</v>
      </c>
      <c r="B5" s="1" t="s">
        <v>30</v>
      </c>
      <c r="C5" s="5"/>
      <c r="D5" s="6">
        <v>1000</v>
      </c>
    </row>
    <row r="6" spans="1:4" x14ac:dyDescent="0.35">
      <c r="A6" s="1" t="s">
        <v>68</v>
      </c>
      <c r="B6" s="1" t="s">
        <v>39</v>
      </c>
      <c r="C6" s="5"/>
      <c r="D6" s="6">
        <v>2400000</v>
      </c>
    </row>
    <row r="7" spans="1:4" x14ac:dyDescent="0.35">
      <c r="A7" s="1" t="s">
        <v>69</v>
      </c>
      <c r="B7" s="1" t="s">
        <v>45</v>
      </c>
      <c r="C7" s="10"/>
      <c r="D7" s="11">
        <v>1.4999999999999999E-2</v>
      </c>
    </row>
    <row r="8" spans="1:4" x14ac:dyDescent="0.35">
      <c r="A8" s="1" t="s">
        <v>70</v>
      </c>
      <c r="B8" s="1" t="s">
        <v>30</v>
      </c>
      <c r="C8" s="5"/>
      <c r="D8" s="6">
        <v>25</v>
      </c>
    </row>
    <row r="9" spans="1:4" x14ac:dyDescent="0.35">
      <c r="A9" s="1" t="s">
        <v>71</v>
      </c>
      <c r="B9" s="1" t="s">
        <v>32</v>
      </c>
      <c r="C9" s="5"/>
      <c r="D9" s="6">
        <v>600000</v>
      </c>
    </row>
    <row r="10" spans="1:4" x14ac:dyDescent="0.35">
      <c r="A10" s="1" t="s">
        <v>131</v>
      </c>
      <c r="B10" s="1" t="s">
        <v>39</v>
      </c>
      <c r="C10" s="5"/>
      <c r="D10" s="6">
        <v>2500000</v>
      </c>
    </row>
    <row r="11" spans="1:4" x14ac:dyDescent="0.35">
      <c r="A11" s="1"/>
      <c r="B11" s="1"/>
      <c r="C11" s="1"/>
      <c r="D11" s="1"/>
    </row>
    <row r="12" spans="1:4" ht="17" x14ac:dyDescent="0.35">
      <c r="A12" s="4" t="s">
        <v>41</v>
      </c>
      <c r="B12" s="1"/>
      <c r="C12" s="1"/>
      <c r="D12" s="1"/>
    </row>
    <row r="13" spans="1:4" x14ac:dyDescent="0.35">
      <c r="A13" s="3" t="s">
        <v>42</v>
      </c>
      <c r="B13" s="1" t="s">
        <v>39</v>
      </c>
      <c r="C13" s="7">
        <f>MAX(0,(C5*C6*C7+C8*C9))</f>
        <v>0</v>
      </c>
      <c r="D13" s="7">
        <f>MAX(0,(D5*D6*D7+D8*D9))</f>
        <v>51000000</v>
      </c>
    </row>
    <row r="14" spans="1:4" x14ac:dyDescent="0.35">
      <c r="A14" s="3" t="s">
        <v>43</v>
      </c>
      <c r="B14" s="1" t="s">
        <v>39</v>
      </c>
      <c r="C14" s="7">
        <f>C10</f>
        <v>0</v>
      </c>
      <c r="D14" s="7">
        <f>D10</f>
        <v>2500000</v>
      </c>
    </row>
    <row r="15" spans="1:4" x14ac:dyDescent="0.35">
      <c r="A15" s="3" t="s">
        <v>44</v>
      </c>
      <c r="B15" s="1" t="s">
        <v>39</v>
      </c>
      <c r="C15" s="7">
        <f>C13-C14</f>
        <v>0</v>
      </c>
      <c r="D15" s="7">
        <f>D13-D14</f>
        <v>48500000</v>
      </c>
    </row>
    <row r="16" spans="1:4" x14ac:dyDescent="0.35">
      <c r="A16" s="3" t="s">
        <v>26</v>
      </c>
      <c r="B16" s="1" t="s">
        <v>45</v>
      </c>
      <c r="C16" s="8">
        <f>IFERROR(C15/C14,0)</f>
        <v>0</v>
      </c>
      <c r="D16" s="8">
        <f>IFERROR(D15/D14,0)</f>
        <v>19.399999999999999</v>
      </c>
    </row>
    <row r="17" spans="1:4" x14ac:dyDescent="0.35">
      <c r="A17" s="3" t="s">
        <v>46</v>
      </c>
      <c r="B17" s="1" t="s">
        <v>47</v>
      </c>
      <c r="C17" s="9">
        <f>IFERROR(C13/C14,0)</f>
        <v>0</v>
      </c>
      <c r="D17" s="9">
        <f>IFERROR(D13/D14,0)</f>
        <v>20.399999999999999</v>
      </c>
    </row>
    <row r="18" spans="1:4" x14ac:dyDescent="0.35">
      <c r="A18" s="1"/>
      <c r="B18" s="1"/>
      <c r="C18" s="1"/>
      <c r="D18" s="1"/>
    </row>
    <row r="19" spans="1:4" x14ac:dyDescent="0.35">
      <c r="A19" s="14"/>
      <c r="B19" s="13"/>
      <c r="C19" s="13"/>
      <c r="D19" s="13"/>
    </row>
  </sheetData>
  <mergeCells count="3">
    <mergeCell ref="A1:D1"/>
    <mergeCell ref="A19:D19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pane ySplit="4" topLeftCell="A11" activePane="bottomLeft" state="frozen"/>
      <selection pane="bottomLeft" activeCell="C19" sqref="C19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31.5" customHeight="1" x14ac:dyDescent="0.35">
      <c r="A1" s="12" t="s">
        <v>72</v>
      </c>
      <c r="B1" s="13"/>
      <c r="C1" s="13"/>
      <c r="D1" s="13"/>
    </row>
    <row r="2" spans="1:4" x14ac:dyDescent="0.35">
      <c r="A2" s="14" t="s">
        <v>73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74</v>
      </c>
      <c r="B5" s="1" t="s">
        <v>30</v>
      </c>
      <c r="C5" s="5"/>
      <c r="D5" s="6">
        <v>30</v>
      </c>
    </row>
    <row r="6" spans="1:4" x14ac:dyDescent="0.35">
      <c r="A6" s="1" t="s">
        <v>75</v>
      </c>
      <c r="B6" s="1" t="s">
        <v>39</v>
      </c>
      <c r="C6" s="5"/>
      <c r="D6" s="6">
        <v>650000</v>
      </c>
    </row>
    <row r="7" spans="1:4" x14ac:dyDescent="0.35">
      <c r="A7" s="1" t="s">
        <v>76</v>
      </c>
      <c r="B7" s="1" t="s">
        <v>32</v>
      </c>
      <c r="C7" s="5"/>
      <c r="D7" s="6">
        <v>180000</v>
      </c>
    </row>
    <row r="8" spans="1:4" x14ac:dyDescent="0.35">
      <c r="A8" s="1" t="s">
        <v>132</v>
      </c>
      <c r="B8" s="1" t="s">
        <v>39</v>
      </c>
      <c r="C8" s="5"/>
      <c r="D8" s="6">
        <v>3500000</v>
      </c>
    </row>
    <row r="9" spans="1:4" x14ac:dyDescent="0.35">
      <c r="A9" s="1"/>
      <c r="B9" s="1"/>
      <c r="C9" s="1"/>
      <c r="D9" s="1"/>
    </row>
    <row r="10" spans="1:4" ht="17" x14ac:dyDescent="0.35">
      <c r="A10" s="4" t="s">
        <v>41</v>
      </c>
      <c r="B10" s="1"/>
      <c r="C10" s="1"/>
      <c r="D10" s="1"/>
    </row>
    <row r="11" spans="1:4" x14ac:dyDescent="0.35">
      <c r="A11" s="3" t="s">
        <v>42</v>
      </c>
      <c r="B11" s="1" t="s">
        <v>39</v>
      </c>
      <c r="C11" s="7">
        <f>MAX(0,(C5*(C6+C7)))</f>
        <v>0</v>
      </c>
      <c r="D11" s="7">
        <f>MAX(0,(D5*(D6+D7)))</f>
        <v>24900000</v>
      </c>
    </row>
    <row r="12" spans="1:4" x14ac:dyDescent="0.35">
      <c r="A12" s="3" t="s">
        <v>43</v>
      </c>
      <c r="B12" s="1" t="s">
        <v>39</v>
      </c>
      <c r="C12" s="7">
        <f>C8</f>
        <v>0</v>
      </c>
      <c r="D12" s="7">
        <f>D8</f>
        <v>3500000</v>
      </c>
    </row>
    <row r="13" spans="1:4" x14ac:dyDescent="0.35">
      <c r="A13" s="3" t="s">
        <v>44</v>
      </c>
      <c r="B13" s="1" t="s">
        <v>39</v>
      </c>
      <c r="C13" s="7">
        <f>C11-C12</f>
        <v>0</v>
      </c>
      <c r="D13" s="7">
        <f>D11-D12</f>
        <v>21400000</v>
      </c>
    </row>
    <row r="14" spans="1:4" x14ac:dyDescent="0.35">
      <c r="A14" s="3" t="s">
        <v>26</v>
      </c>
      <c r="B14" s="1" t="s">
        <v>45</v>
      </c>
      <c r="C14" s="8">
        <f>IFERROR(C13/C12,0)</f>
        <v>0</v>
      </c>
      <c r="D14" s="8">
        <f>IFERROR(D13/D12,0)</f>
        <v>6.1142857142857139</v>
      </c>
    </row>
    <row r="15" spans="1:4" x14ac:dyDescent="0.35">
      <c r="A15" s="3" t="s">
        <v>46</v>
      </c>
      <c r="B15" s="1" t="s">
        <v>47</v>
      </c>
      <c r="C15" s="9">
        <f>IFERROR(C11/C12,0)</f>
        <v>0</v>
      </c>
      <c r="D15" s="9">
        <f>IFERROR(D11/D12,0)</f>
        <v>7.1142857142857139</v>
      </c>
    </row>
    <row r="16" spans="1:4" x14ac:dyDescent="0.35">
      <c r="A16" s="1"/>
      <c r="B16" s="1"/>
      <c r="C16" s="1"/>
      <c r="D16" s="1"/>
    </row>
    <row r="17" spans="1:4" x14ac:dyDescent="0.35">
      <c r="A17" s="14"/>
      <c r="B17" s="13"/>
      <c r="C17" s="13"/>
      <c r="D17" s="13"/>
    </row>
  </sheetData>
  <mergeCells count="3">
    <mergeCell ref="A1:D1"/>
    <mergeCell ref="A17:D17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pane ySplit="4" topLeftCell="A11" activePane="bottomLeft" state="frozen"/>
      <selection pane="bottomLeft" activeCell="A19" sqref="A19:D19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7" customHeight="1" x14ac:dyDescent="0.35">
      <c r="A1" s="12" t="s">
        <v>77</v>
      </c>
      <c r="B1" s="13"/>
      <c r="C1" s="13"/>
      <c r="D1" s="13"/>
    </row>
    <row r="2" spans="1:4" ht="25.5" customHeight="1" x14ac:dyDescent="0.35">
      <c r="A2" s="14" t="s">
        <v>78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67</v>
      </c>
      <c r="B5" s="1" t="s">
        <v>30</v>
      </c>
      <c r="C5" s="5"/>
      <c r="D5" s="6">
        <v>800</v>
      </c>
    </row>
    <row r="6" spans="1:4" x14ac:dyDescent="0.35">
      <c r="A6" s="1" t="s">
        <v>79</v>
      </c>
      <c r="B6" s="1" t="s">
        <v>35</v>
      </c>
      <c r="C6" s="5"/>
      <c r="D6" s="6">
        <v>220</v>
      </c>
    </row>
    <row r="7" spans="1:4" x14ac:dyDescent="0.35">
      <c r="A7" s="1" t="s">
        <v>80</v>
      </c>
      <c r="B7" s="1" t="s">
        <v>39</v>
      </c>
      <c r="C7" s="5"/>
      <c r="D7" s="6">
        <v>11000</v>
      </c>
    </row>
    <row r="8" spans="1:4" x14ac:dyDescent="0.35">
      <c r="A8" s="1" t="s">
        <v>81</v>
      </c>
      <c r="B8" s="1" t="s">
        <v>45</v>
      </c>
      <c r="C8" s="10"/>
      <c r="D8" s="11">
        <v>5.5E-2</v>
      </c>
    </row>
    <row r="9" spans="1:4" x14ac:dyDescent="0.35">
      <c r="A9" s="1" t="s">
        <v>82</v>
      </c>
      <c r="B9" s="1" t="s">
        <v>45</v>
      </c>
      <c r="C9" s="10"/>
      <c r="D9" s="11">
        <v>4.4999999999999998E-2</v>
      </c>
    </row>
    <row r="10" spans="1:4" x14ac:dyDescent="0.35">
      <c r="A10" s="1" t="s">
        <v>43</v>
      </c>
      <c r="B10" s="1" t="s">
        <v>39</v>
      </c>
      <c r="C10" s="5"/>
      <c r="D10" s="6">
        <v>900000</v>
      </c>
    </row>
    <row r="11" spans="1:4" x14ac:dyDescent="0.35">
      <c r="A11" s="1"/>
      <c r="B11" s="1"/>
      <c r="C11" s="1"/>
      <c r="D11" s="1"/>
    </row>
    <row r="12" spans="1:4" ht="17" x14ac:dyDescent="0.35">
      <c r="A12" s="4" t="s">
        <v>41</v>
      </c>
      <c r="B12" s="1"/>
      <c r="C12" s="1"/>
      <c r="D12" s="1"/>
    </row>
    <row r="13" spans="1:4" x14ac:dyDescent="0.35">
      <c r="A13" s="3" t="s">
        <v>42</v>
      </c>
      <c r="B13" s="1" t="s">
        <v>39</v>
      </c>
      <c r="C13" s="7">
        <f>MAX(0,(C5*C6*C7*(C8-C9)))</f>
        <v>0</v>
      </c>
      <c r="D13" s="7">
        <f>MAX(0,(D5*D6*D7*(D8-D9)))</f>
        <v>19360000.000000004</v>
      </c>
    </row>
    <row r="14" spans="1:4" x14ac:dyDescent="0.35">
      <c r="A14" s="3" t="s">
        <v>43</v>
      </c>
      <c r="B14" s="1" t="s">
        <v>39</v>
      </c>
      <c r="C14" s="7">
        <f>C10</f>
        <v>0</v>
      </c>
      <c r="D14" s="7">
        <f>D10</f>
        <v>900000</v>
      </c>
    </row>
    <row r="15" spans="1:4" x14ac:dyDescent="0.35">
      <c r="A15" s="3" t="s">
        <v>44</v>
      </c>
      <c r="B15" s="1" t="s">
        <v>39</v>
      </c>
      <c r="C15" s="7">
        <f>C13-C14</f>
        <v>0</v>
      </c>
      <c r="D15" s="7">
        <f>D13-D14</f>
        <v>18460000.000000004</v>
      </c>
    </row>
    <row r="16" spans="1:4" x14ac:dyDescent="0.35">
      <c r="A16" s="3" t="s">
        <v>26</v>
      </c>
      <c r="B16" s="1" t="s">
        <v>45</v>
      </c>
      <c r="C16" s="8">
        <f>IFERROR(C15/C14,0)</f>
        <v>0</v>
      </c>
      <c r="D16" s="8">
        <f>IFERROR(D15/D14,0)</f>
        <v>20.511111111111116</v>
      </c>
    </row>
    <row r="17" spans="1:4" x14ac:dyDescent="0.35">
      <c r="A17" s="3" t="s">
        <v>46</v>
      </c>
      <c r="B17" s="1" t="s">
        <v>47</v>
      </c>
      <c r="C17" s="9">
        <f>IFERROR(C13/C14,0)</f>
        <v>0</v>
      </c>
      <c r="D17" s="9">
        <f>IFERROR(D13/D14,0)</f>
        <v>21.511111111111116</v>
      </c>
    </row>
    <row r="18" spans="1:4" x14ac:dyDescent="0.35">
      <c r="A18" s="1"/>
      <c r="B18" s="1"/>
      <c r="C18" s="1"/>
      <c r="D18" s="1"/>
    </row>
    <row r="19" spans="1:4" x14ac:dyDescent="0.35">
      <c r="A19" s="14"/>
      <c r="B19" s="13"/>
      <c r="C19" s="13"/>
      <c r="D19" s="13"/>
    </row>
  </sheetData>
  <mergeCells count="3">
    <mergeCell ref="A1:D1"/>
    <mergeCell ref="A19:D19"/>
    <mergeCell ref="A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pane ySplit="4" topLeftCell="A5" activePane="bottomLeft" state="frozen"/>
      <selection pane="bottomLeft" activeCell="A18" sqref="A18:XF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33" customHeight="1" x14ac:dyDescent="0.35">
      <c r="A1" s="12" t="s">
        <v>83</v>
      </c>
      <c r="B1" s="13"/>
      <c r="C1" s="13"/>
      <c r="D1" s="13"/>
    </row>
    <row r="2" spans="1:4" x14ac:dyDescent="0.35">
      <c r="A2" s="14" t="s">
        <v>84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85</v>
      </c>
      <c r="B5" s="1" t="s">
        <v>30</v>
      </c>
      <c r="C5" s="5"/>
      <c r="D5" s="6">
        <v>500</v>
      </c>
    </row>
    <row r="6" spans="1:4" x14ac:dyDescent="0.35">
      <c r="A6" s="1" t="s">
        <v>86</v>
      </c>
      <c r="B6" s="1" t="s">
        <v>39</v>
      </c>
      <c r="C6" s="5"/>
      <c r="D6" s="6">
        <v>3200000</v>
      </c>
    </row>
    <row r="7" spans="1:4" x14ac:dyDescent="0.35">
      <c r="A7" s="1" t="s">
        <v>69</v>
      </c>
      <c r="B7" s="1" t="s">
        <v>45</v>
      </c>
      <c r="C7" s="10"/>
      <c r="D7" s="11">
        <v>0.03</v>
      </c>
    </row>
    <row r="8" spans="1:4" x14ac:dyDescent="0.35">
      <c r="A8" s="1" t="s">
        <v>87</v>
      </c>
      <c r="B8" s="1" t="s">
        <v>45</v>
      </c>
      <c r="C8" s="10"/>
      <c r="D8" s="11">
        <v>0.4</v>
      </c>
    </row>
    <row r="9" spans="1:4" x14ac:dyDescent="0.35">
      <c r="A9" s="1" t="s">
        <v>43</v>
      </c>
      <c r="B9" s="1" t="s">
        <v>39</v>
      </c>
      <c r="C9" s="5"/>
      <c r="D9" s="6">
        <v>12000000</v>
      </c>
    </row>
    <row r="10" spans="1:4" x14ac:dyDescent="0.35">
      <c r="A10" s="1"/>
      <c r="B10" s="1"/>
      <c r="C10" s="1"/>
      <c r="D10" s="1"/>
    </row>
    <row r="11" spans="1:4" ht="17" x14ac:dyDescent="0.35">
      <c r="A11" s="4" t="s">
        <v>41</v>
      </c>
      <c r="B11" s="1"/>
      <c r="C11" s="1"/>
      <c r="D11" s="1"/>
    </row>
    <row r="12" spans="1:4" x14ac:dyDescent="0.35">
      <c r="A12" s="3" t="s">
        <v>42</v>
      </c>
      <c r="B12" s="1" t="s">
        <v>39</v>
      </c>
      <c r="C12" s="7">
        <f>MAX(0,(C5*C6*C7*C8))</f>
        <v>0</v>
      </c>
      <c r="D12" s="7">
        <f>MAX(0,(D5*D6*D7*D8))</f>
        <v>19200000</v>
      </c>
    </row>
    <row r="13" spans="1:4" x14ac:dyDescent="0.35">
      <c r="A13" s="3" t="s">
        <v>43</v>
      </c>
      <c r="B13" s="1" t="s">
        <v>39</v>
      </c>
      <c r="C13" s="7">
        <f>C9</f>
        <v>0</v>
      </c>
      <c r="D13" s="7">
        <f>D9</f>
        <v>12000000</v>
      </c>
    </row>
    <row r="14" spans="1:4" x14ac:dyDescent="0.35">
      <c r="A14" s="3" t="s">
        <v>44</v>
      </c>
      <c r="B14" s="1" t="s">
        <v>39</v>
      </c>
      <c r="C14" s="7">
        <f>C12-C13</f>
        <v>0</v>
      </c>
      <c r="D14" s="7">
        <f>D12-D13</f>
        <v>7200000</v>
      </c>
    </row>
    <row r="15" spans="1:4" x14ac:dyDescent="0.35">
      <c r="A15" s="3" t="s">
        <v>26</v>
      </c>
      <c r="B15" s="1" t="s">
        <v>45</v>
      </c>
      <c r="C15" s="8">
        <f>IFERROR(C14/C13,0)</f>
        <v>0</v>
      </c>
      <c r="D15" s="8">
        <f>IFERROR(D14/D13,0)</f>
        <v>0.6</v>
      </c>
    </row>
    <row r="16" spans="1:4" x14ac:dyDescent="0.35">
      <c r="A16" s="3" t="s">
        <v>46</v>
      </c>
      <c r="B16" s="1" t="s">
        <v>47</v>
      </c>
      <c r="C16" s="9">
        <f>IFERROR(C12/C13,0)</f>
        <v>0</v>
      </c>
      <c r="D16" s="9">
        <f>IFERROR(D12/D13,0)</f>
        <v>1.6</v>
      </c>
    </row>
    <row r="17" spans="1:4" x14ac:dyDescent="0.35">
      <c r="A17" s="1"/>
      <c r="B17" s="1"/>
      <c r="C17" s="1"/>
      <c r="D17" s="1"/>
    </row>
    <row r="18" spans="1:4" x14ac:dyDescent="0.35">
      <c r="A18" s="14"/>
      <c r="B18" s="13"/>
      <c r="C18" s="13"/>
      <c r="D18" s="13"/>
    </row>
  </sheetData>
  <mergeCells count="3">
    <mergeCell ref="A1:D1"/>
    <mergeCell ref="A18:D18"/>
    <mergeCell ref="A2:D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pane ySplit="4" topLeftCell="A5" activePane="bottomLeft" state="frozen"/>
      <selection pane="bottomLeft" activeCell="A18" sqref="A18: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x14ac:dyDescent="0.35">
      <c r="A1" s="12" t="s">
        <v>88</v>
      </c>
      <c r="B1" s="13"/>
      <c r="C1" s="13"/>
      <c r="D1" s="13"/>
    </row>
    <row r="2" spans="1:4" x14ac:dyDescent="0.35">
      <c r="A2" s="14" t="s">
        <v>89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90</v>
      </c>
      <c r="B5" s="1" t="s">
        <v>30</v>
      </c>
      <c r="C5" s="5"/>
      <c r="D5" s="6">
        <v>600</v>
      </c>
    </row>
    <row r="6" spans="1:4" x14ac:dyDescent="0.35">
      <c r="A6" s="1" t="s">
        <v>91</v>
      </c>
      <c r="B6" s="1" t="s">
        <v>39</v>
      </c>
      <c r="C6" s="5"/>
      <c r="D6" s="6">
        <v>2200000</v>
      </c>
    </row>
    <row r="7" spans="1:4" x14ac:dyDescent="0.35">
      <c r="A7" s="1" t="s">
        <v>69</v>
      </c>
      <c r="B7" s="1" t="s">
        <v>45</v>
      </c>
      <c r="C7" s="10"/>
      <c r="D7" s="11">
        <v>0.02</v>
      </c>
    </row>
    <row r="8" spans="1:4" x14ac:dyDescent="0.35">
      <c r="A8" s="1" t="s">
        <v>92</v>
      </c>
      <c r="B8" s="1" t="s">
        <v>45</v>
      </c>
      <c r="C8" s="10"/>
      <c r="D8" s="11">
        <v>0.35</v>
      </c>
    </row>
    <row r="9" spans="1:4" x14ac:dyDescent="0.35">
      <c r="A9" s="1" t="s">
        <v>43</v>
      </c>
      <c r="B9" s="1" t="s">
        <v>39</v>
      </c>
      <c r="C9" s="5"/>
      <c r="D9" s="6">
        <v>5000000</v>
      </c>
    </row>
    <row r="10" spans="1:4" x14ac:dyDescent="0.35">
      <c r="A10" s="1"/>
      <c r="B10" s="1"/>
      <c r="C10" s="1"/>
      <c r="D10" s="1"/>
    </row>
    <row r="11" spans="1:4" ht="17" x14ac:dyDescent="0.35">
      <c r="A11" s="4" t="s">
        <v>41</v>
      </c>
      <c r="B11" s="1"/>
      <c r="C11" s="1"/>
      <c r="D11" s="1"/>
    </row>
    <row r="12" spans="1:4" x14ac:dyDescent="0.35">
      <c r="A12" s="3" t="s">
        <v>42</v>
      </c>
      <c r="B12" s="1" t="s">
        <v>39</v>
      </c>
      <c r="C12" s="7">
        <f>MAX(0,(C5*C6*C7*C8))</f>
        <v>0</v>
      </c>
      <c r="D12" s="7">
        <f>MAX(0,(D5*D6*D7*D8))</f>
        <v>9240000</v>
      </c>
    </row>
    <row r="13" spans="1:4" x14ac:dyDescent="0.35">
      <c r="A13" s="3" t="s">
        <v>43</v>
      </c>
      <c r="B13" s="1" t="s">
        <v>39</v>
      </c>
      <c r="C13" s="7">
        <f>C9</f>
        <v>0</v>
      </c>
      <c r="D13" s="7">
        <f>D9</f>
        <v>5000000</v>
      </c>
    </row>
    <row r="14" spans="1:4" x14ac:dyDescent="0.35">
      <c r="A14" s="3" t="s">
        <v>44</v>
      </c>
      <c r="B14" s="1" t="s">
        <v>39</v>
      </c>
      <c r="C14" s="7">
        <f>C12-C13</f>
        <v>0</v>
      </c>
      <c r="D14" s="7">
        <f>D12-D13</f>
        <v>4240000</v>
      </c>
    </row>
    <row r="15" spans="1:4" x14ac:dyDescent="0.35">
      <c r="A15" s="3" t="s">
        <v>26</v>
      </c>
      <c r="B15" s="1" t="s">
        <v>45</v>
      </c>
      <c r="C15" s="8">
        <f>IFERROR(C14/C13,0)</f>
        <v>0</v>
      </c>
      <c r="D15" s="8">
        <f>IFERROR(D14/D13,0)</f>
        <v>0.84799999999999998</v>
      </c>
    </row>
    <row r="16" spans="1:4" x14ac:dyDescent="0.35">
      <c r="A16" s="3" t="s">
        <v>46</v>
      </c>
      <c r="B16" s="1" t="s">
        <v>47</v>
      </c>
      <c r="C16" s="9">
        <f>IFERROR(C12/C13,0)</f>
        <v>0</v>
      </c>
      <c r="D16" s="9">
        <f>IFERROR(D12/D13,0)</f>
        <v>1.8480000000000001</v>
      </c>
    </row>
    <row r="17" spans="1:4" x14ac:dyDescent="0.35">
      <c r="A17" s="1"/>
      <c r="B17" s="1"/>
      <c r="C17" s="1"/>
      <c r="D17" s="1"/>
    </row>
    <row r="18" spans="1:4" x14ac:dyDescent="0.35">
      <c r="A18" s="14"/>
      <c r="B18" s="13"/>
      <c r="C18" s="13"/>
      <c r="D18" s="13"/>
    </row>
  </sheetData>
  <mergeCells count="3">
    <mergeCell ref="A1:D1"/>
    <mergeCell ref="A18:D18"/>
    <mergeCell ref="A2:D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pane ySplit="4" topLeftCell="A5" activePane="bottomLeft" state="frozen"/>
      <selection pane="bottomLeft" activeCell="A18" sqref="A18: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9" customHeight="1" x14ac:dyDescent="0.35">
      <c r="A1" s="12" t="s">
        <v>93</v>
      </c>
      <c r="B1" s="13"/>
      <c r="C1" s="13"/>
      <c r="D1" s="13"/>
    </row>
    <row r="2" spans="1:4" x14ac:dyDescent="0.35">
      <c r="A2" s="14" t="s">
        <v>94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95</v>
      </c>
      <c r="B5" s="1" t="s">
        <v>30</v>
      </c>
      <c r="C5" s="5"/>
      <c r="D5" s="6">
        <v>100</v>
      </c>
    </row>
    <row r="6" spans="1:4" x14ac:dyDescent="0.35">
      <c r="A6" s="1" t="s">
        <v>96</v>
      </c>
      <c r="B6" s="1" t="s">
        <v>39</v>
      </c>
      <c r="C6" s="5"/>
      <c r="D6" s="6">
        <v>180000</v>
      </c>
    </row>
    <row r="7" spans="1:4" x14ac:dyDescent="0.35">
      <c r="A7" s="1" t="s">
        <v>97</v>
      </c>
      <c r="B7" s="1" t="s">
        <v>30</v>
      </c>
      <c r="C7" s="5"/>
      <c r="D7" s="6">
        <v>8</v>
      </c>
    </row>
    <row r="8" spans="1:4" x14ac:dyDescent="0.35">
      <c r="A8" s="1" t="s">
        <v>71</v>
      </c>
      <c r="B8" s="1" t="s">
        <v>32</v>
      </c>
      <c r="C8" s="5"/>
      <c r="D8" s="6">
        <v>900000</v>
      </c>
    </row>
    <row r="9" spans="1:4" x14ac:dyDescent="0.35">
      <c r="A9" s="1" t="s">
        <v>43</v>
      </c>
      <c r="B9" s="1" t="s">
        <v>39</v>
      </c>
      <c r="C9" s="5"/>
      <c r="D9" s="6">
        <v>4500000</v>
      </c>
    </row>
    <row r="10" spans="1:4" x14ac:dyDescent="0.35">
      <c r="A10" s="1"/>
      <c r="B10" s="1"/>
      <c r="C10" s="1"/>
      <c r="D10" s="1"/>
    </row>
    <row r="11" spans="1:4" ht="17" x14ac:dyDescent="0.35">
      <c r="A11" s="4" t="s">
        <v>41</v>
      </c>
      <c r="B11" s="1"/>
      <c r="C11" s="1"/>
      <c r="D11" s="1"/>
    </row>
    <row r="12" spans="1:4" x14ac:dyDescent="0.35">
      <c r="A12" s="3" t="s">
        <v>42</v>
      </c>
      <c r="B12" s="1" t="s">
        <v>39</v>
      </c>
      <c r="C12" s="7">
        <f>MAX(0,(C5*C6+C7*C8))</f>
        <v>0</v>
      </c>
      <c r="D12" s="7">
        <f>MAX(0,(D5*D6+D7*D8))</f>
        <v>25200000</v>
      </c>
    </row>
    <row r="13" spans="1:4" x14ac:dyDescent="0.35">
      <c r="A13" s="3" t="s">
        <v>43</v>
      </c>
      <c r="B13" s="1" t="s">
        <v>39</v>
      </c>
      <c r="C13" s="7">
        <f>C9</f>
        <v>0</v>
      </c>
      <c r="D13" s="7">
        <f>D9</f>
        <v>4500000</v>
      </c>
    </row>
    <row r="14" spans="1:4" x14ac:dyDescent="0.35">
      <c r="A14" s="3" t="s">
        <v>44</v>
      </c>
      <c r="B14" s="1" t="s">
        <v>39</v>
      </c>
      <c r="C14" s="7">
        <f>C12-C13</f>
        <v>0</v>
      </c>
      <c r="D14" s="7">
        <f>D12-D13</f>
        <v>20700000</v>
      </c>
    </row>
    <row r="15" spans="1:4" x14ac:dyDescent="0.35">
      <c r="A15" s="3" t="s">
        <v>26</v>
      </c>
      <c r="B15" s="1" t="s">
        <v>45</v>
      </c>
      <c r="C15" s="8">
        <f>IFERROR(C14/C13,0)</f>
        <v>0</v>
      </c>
      <c r="D15" s="8">
        <f>IFERROR(D14/D13,0)</f>
        <v>4.5999999999999996</v>
      </c>
    </row>
    <row r="16" spans="1:4" x14ac:dyDescent="0.35">
      <c r="A16" s="3" t="s">
        <v>46</v>
      </c>
      <c r="B16" s="1" t="s">
        <v>47</v>
      </c>
      <c r="C16" s="9">
        <f>IFERROR(C12/C13,0)</f>
        <v>0</v>
      </c>
      <c r="D16" s="9">
        <f>IFERROR(D12/D13,0)</f>
        <v>5.6</v>
      </c>
    </row>
    <row r="17" spans="1:4" x14ac:dyDescent="0.35">
      <c r="A17" s="1"/>
      <c r="B17" s="1"/>
      <c r="C17" s="1"/>
      <c r="D17" s="1"/>
    </row>
    <row r="18" spans="1:4" x14ac:dyDescent="0.35">
      <c r="A18" s="14"/>
      <c r="B18" s="13"/>
      <c r="C18" s="13"/>
      <c r="D18" s="13"/>
    </row>
  </sheetData>
  <mergeCells count="3">
    <mergeCell ref="A1:D1"/>
    <mergeCell ref="A18:D18"/>
    <mergeCell ref="A2:D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pane ySplit="4" topLeftCell="A5" activePane="bottomLeft" state="frozen"/>
      <selection pane="bottomLeft" activeCell="A18" sqref="A18: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5" customHeight="1" x14ac:dyDescent="0.35">
      <c r="A1" s="12" t="s">
        <v>98</v>
      </c>
      <c r="B1" s="13"/>
      <c r="C1" s="13"/>
      <c r="D1" s="13"/>
    </row>
    <row r="2" spans="1:4" x14ac:dyDescent="0.35">
      <c r="A2" s="14" t="s">
        <v>99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100</v>
      </c>
      <c r="B5" s="1" t="s">
        <v>101</v>
      </c>
      <c r="C5" s="5"/>
      <c r="D5" s="6">
        <v>12</v>
      </c>
    </row>
    <row r="6" spans="1:4" x14ac:dyDescent="0.35">
      <c r="A6" s="1" t="s">
        <v>102</v>
      </c>
      <c r="B6" s="1" t="s">
        <v>103</v>
      </c>
      <c r="C6" s="5"/>
      <c r="D6" s="6">
        <v>550000</v>
      </c>
    </row>
    <row r="7" spans="1:4" x14ac:dyDescent="0.35">
      <c r="A7" s="1" t="s">
        <v>104</v>
      </c>
      <c r="B7" s="1" t="s">
        <v>35</v>
      </c>
      <c r="C7" s="5"/>
      <c r="D7" s="6">
        <v>180</v>
      </c>
    </row>
    <row r="8" spans="1:4" x14ac:dyDescent="0.35">
      <c r="A8" s="1" t="s">
        <v>105</v>
      </c>
      <c r="B8" s="1" t="s">
        <v>37</v>
      </c>
      <c r="C8" s="5"/>
      <c r="D8" s="6">
        <v>25000</v>
      </c>
    </row>
    <row r="9" spans="1:4" x14ac:dyDescent="0.35">
      <c r="A9" s="1" t="s">
        <v>43</v>
      </c>
      <c r="B9" s="1" t="s">
        <v>39</v>
      </c>
      <c r="C9" s="5"/>
      <c r="D9" s="6">
        <v>3200000</v>
      </c>
    </row>
    <row r="10" spans="1:4" x14ac:dyDescent="0.35">
      <c r="A10" s="1"/>
      <c r="B10" s="1"/>
      <c r="C10" s="1"/>
      <c r="D10" s="1"/>
    </row>
    <row r="11" spans="1:4" ht="17" x14ac:dyDescent="0.35">
      <c r="A11" s="4" t="s">
        <v>41</v>
      </c>
      <c r="B11" s="1"/>
      <c r="C11" s="1"/>
      <c r="D11" s="1"/>
    </row>
    <row r="12" spans="1:4" x14ac:dyDescent="0.35">
      <c r="A12" s="3" t="s">
        <v>42</v>
      </c>
      <c r="B12" s="1" t="s">
        <v>39</v>
      </c>
      <c r="C12" s="7">
        <f>MAX(0,(C5*C6+C7*C8))</f>
        <v>0</v>
      </c>
      <c r="D12" s="7">
        <f>MAX(0,(D5*D6+D7*D8))</f>
        <v>11100000</v>
      </c>
    </row>
    <row r="13" spans="1:4" x14ac:dyDescent="0.35">
      <c r="A13" s="3" t="s">
        <v>43</v>
      </c>
      <c r="B13" s="1" t="s">
        <v>39</v>
      </c>
      <c r="C13" s="7">
        <f>C9</f>
        <v>0</v>
      </c>
      <c r="D13" s="7">
        <f>D9</f>
        <v>3200000</v>
      </c>
    </row>
    <row r="14" spans="1:4" x14ac:dyDescent="0.35">
      <c r="A14" s="3" t="s">
        <v>44</v>
      </c>
      <c r="B14" s="1" t="s">
        <v>39</v>
      </c>
      <c r="C14" s="7">
        <f>C12-C13</f>
        <v>0</v>
      </c>
      <c r="D14" s="7">
        <f>D12-D13</f>
        <v>7900000</v>
      </c>
    </row>
    <row r="15" spans="1:4" x14ac:dyDescent="0.35">
      <c r="A15" s="3" t="s">
        <v>26</v>
      </c>
      <c r="B15" s="1" t="s">
        <v>45</v>
      </c>
      <c r="C15" s="8">
        <f>IFERROR(C14/C13,0)</f>
        <v>0</v>
      </c>
      <c r="D15" s="8">
        <f>IFERROR(D14/D13,0)</f>
        <v>2.46875</v>
      </c>
    </row>
    <row r="16" spans="1:4" x14ac:dyDescent="0.35">
      <c r="A16" s="3" t="s">
        <v>46</v>
      </c>
      <c r="B16" s="1" t="s">
        <v>47</v>
      </c>
      <c r="C16" s="9">
        <f>IFERROR(C12/C13,0)</f>
        <v>0</v>
      </c>
      <c r="D16" s="9">
        <f>IFERROR(D12/D13,0)</f>
        <v>3.46875</v>
      </c>
    </row>
    <row r="17" spans="1:4" x14ac:dyDescent="0.35">
      <c r="A17" s="1"/>
      <c r="B17" s="1"/>
      <c r="C17" s="1"/>
      <c r="D17" s="1"/>
    </row>
    <row r="18" spans="1:4" x14ac:dyDescent="0.35">
      <c r="A18" s="14"/>
      <c r="B18" s="13"/>
      <c r="C18" s="13"/>
      <c r="D18" s="13"/>
    </row>
  </sheetData>
  <mergeCells count="3">
    <mergeCell ref="A1:D1"/>
    <mergeCell ref="A18:D18"/>
    <mergeCell ref="A2:D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pane ySplit="4" topLeftCell="A5" activePane="bottomLeft" state="frozen"/>
      <selection pane="bottomLeft" activeCell="A18" sqref="A18: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2.5" customHeight="1" x14ac:dyDescent="0.35">
      <c r="A1" s="12" t="s">
        <v>106</v>
      </c>
      <c r="B1" s="13"/>
      <c r="C1" s="13"/>
      <c r="D1" s="13"/>
    </row>
    <row r="2" spans="1:4" x14ac:dyDescent="0.35">
      <c r="A2" s="14" t="s">
        <v>107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108</v>
      </c>
      <c r="B5" s="1" t="s">
        <v>101</v>
      </c>
      <c r="C5" s="5"/>
      <c r="D5" s="6">
        <v>25</v>
      </c>
    </row>
    <row r="6" spans="1:4" x14ac:dyDescent="0.35">
      <c r="A6" s="1" t="s">
        <v>109</v>
      </c>
      <c r="B6" s="1" t="s">
        <v>39</v>
      </c>
      <c r="C6" s="5"/>
      <c r="D6" s="6">
        <v>300000</v>
      </c>
    </row>
    <row r="7" spans="1:4" x14ac:dyDescent="0.35">
      <c r="A7" s="1" t="s">
        <v>34</v>
      </c>
      <c r="B7" s="1" t="s">
        <v>35</v>
      </c>
      <c r="C7" s="5"/>
      <c r="D7" s="6">
        <v>15</v>
      </c>
    </row>
    <row r="8" spans="1:4" x14ac:dyDescent="0.35">
      <c r="A8" s="1" t="s">
        <v>110</v>
      </c>
      <c r="B8" s="1" t="s">
        <v>39</v>
      </c>
      <c r="C8" s="5"/>
      <c r="D8" s="6">
        <v>12000</v>
      </c>
    </row>
    <row r="9" spans="1:4" x14ac:dyDescent="0.35">
      <c r="A9" s="1" t="s">
        <v>43</v>
      </c>
      <c r="B9" s="1" t="s">
        <v>39</v>
      </c>
      <c r="C9" s="5"/>
      <c r="D9" s="6">
        <v>2800000</v>
      </c>
    </row>
    <row r="10" spans="1:4" x14ac:dyDescent="0.35">
      <c r="A10" s="1"/>
      <c r="B10" s="1"/>
      <c r="C10" s="1"/>
      <c r="D10" s="1"/>
    </row>
    <row r="11" spans="1:4" ht="17" x14ac:dyDescent="0.35">
      <c r="A11" s="4" t="s">
        <v>41</v>
      </c>
      <c r="B11" s="1"/>
      <c r="C11" s="1"/>
      <c r="D11" s="1"/>
    </row>
    <row r="12" spans="1:4" x14ac:dyDescent="0.35">
      <c r="A12" s="3" t="s">
        <v>42</v>
      </c>
      <c r="B12" s="1" t="s">
        <v>39</v>
      </c>
      <c r="C12" s="7">
        <f>MAX(0,(C5*C6+C7*C8*C5))</f>
        <v>0</v>
      </c>
      <c r="D12" s="7">
        <f>MAX(0,(D5*D6+D7*D8*D5))</f>
        <v>12000000</v>
      </c>
    </row>
    <row r="13" spans="1:4" x14ac:dyDescent="0.35">
      <c r="A13" s="3" t="s">
        <v>43</v>
      </c>
      <c r="B13" s="1" t="s">
        <v>39</v>
      </c>
      <c r="C13" s="7">
        <f>C9</f>
        <v>0</v>
      </c>
      <c r="D13" s="7">
        <f>D9</f>
        <v>2800000</v>
      </c>
    </row>
    <row r="14" spans="1:4" x14ac:dyDescent="0.35">
      <c r="A14" s="3" t="s">
        <v>44</v>
      </c>
      <c r="B14" s="1" t="s">
        <v>39</v>
      </c>
      <c r="C14" s="7">
        <f>C12-C13</f>
        <v>0</v>
      </c>
      <c r="D14" s="7">
        <f>D12-D13</f>
        <v>9200000</v>
      </c>
    </row>
    <row r="15" spans="1:4" x14ac:dyDescent="0.35">
      <c r="A15" s="3" t="s">
        <v>26</v>
      </c>
      <c r="B15" s="1" t="s">
        <v>45</v>
      </c>
      <c r="C15" s="8">
        <f>IFERROR(C14/C13,0)</f>
        <v>0</v>
      </c>
      <c r="D15" s="8">
        <f>IFERROR(D14/D13,0)</f>
        <v>3.2857142857142856</v>
      </c>
    </row>
    <row r="16" spans="1:4" x14ac:dyDescent="0.35">
      <c r="A16" s="3" t="s">
        <v>46</v>
      </c>
      <c r="B16" s="1" t="s">
        <v>47</v>
      </c>
      <c r="C16" s="9">
        <f>IFERROR(C12/C13,0)</f>
        <v>0</v>
      </c>
      <c r="D16" s="9">
        <f>IFERROR(D12/D13,0)</f>
        <v>4.2857142857142856</v>
      </c>
    </row>
    <row r="17" spans="1:4" x14ac:dyDescent="0.35">
      <c r="A17" s="1"/>
      <c r="B17" s="1"/>
      <c r="C17" s="1"/>
      <c r="D17" s="1"/>
    </row>
    <row r="18" spans="1:4" x14ac:dyDescent="0.35">
      <c r="A18" s="14"/>
      <c r="B18" s="13"/>
      <c r="C18" s="13"/>
      <c r="D18" s="13"/>
    </row>
  </sheetData>
  <mergeCells count="3">
    <mergeCell ref="A1:D1"/>
    <mergeCell ref="A18:D18"/>
    <mergeCell ref="A2:D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pane ySplit="4" topLeftCell="A5" activePane="bottomLeft" state="frozen"/>
      <selection pane="bottomLeft" activeCell="A18" sqref="A18: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5.5" customHeight="1" x14ac:dyDescent="0.35">
      <c r="A1" s="12" t="s">
        <v>111</v>
      </c>
      <c r="B1" s="13"/>
      <c r="C1" s="13"/>
      <c r="D1" s="13"/>
    </row>
    <row r="2" spans="1:4" x14ac:dyDescent="0.35">
      <c r="A2" s="14" t="s">
        <v>112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113</v>
      </c>
      <c r="B5" s="1" t="s">
        <v>114</v>
      </c>
      <c r="C5" s="5"/>
      <c r="D5" s="6">
        <v>420</v>
      </c>
    </row>
    <row r="6" spans="1:4" x14ac:dyDescent="0.35">
      <c r="A6" s="1" t="s">
        <v>115</v>
      </c>
      <c r="B6" s="1" t="s">
        <v>116</v>
      </c>
      <c r="C6" s="5"/>
      <c r="D6" s="6">
        <v>1800</v>
      </c>
    </row>
    <row r="7" spans="1:4" x14ac:dyDescent="0.35">
      <c r="A7" s="1" t="s">
        <v>117</v>
      </c>
      <c r="B7" s="1" t="s">
        <v>118</v>
      </c>
      <c r="C7" s="5"/>
      <c r="D7" s="6">
        <v>12</v>
      </c>
    </row>
    <row r="8" spans="1:4" x14ac:dyDescent="0.35">
      <c r="A8" s="1" t="s">
        <v>119</v>
      </c>
      <c r="B8" s="1" t="s">
        <v>120</v>
      </c>
      <c r="C8" s="5"/>
      <c r="D8" s="6">
        <v>600000</v>
      </c>
    </row>
    <row r="9" spans="1:4" x14ac:dyDescent="0.35">
      <c r="A9" s="1" t="s">
        <v>121</v>
      </c>
      <c r="B9" s="1" t="s">
        <v>39</v>
      </c>
      <c r="C9" s="5"/>
      <c r="D9" s="6">
        <v>4200000</v>
      </c>
    </row>
    <row r="10" spans="1:4" x14ac:dyDescent="0.35">
      <c r="A10" s="1"/>
      <c r="B10" s="1"/>
      <c r="C10" s="1"/>
      <c r="D10" s="1"/>
    </row>
    <row r="11" spans="1:4" ht="17" x14ac:dyDescent="0.35">
      <c r="A11" s="4" t="s">
        <v>41</v>
      </c>
      <c r="B11" s="1"/>
      <c r="C11" s="1"/>
      <c r="D11" s="1"/>
    </row>
    <row r="12" spans="1:4" x14ac:dyDescent="0.35">
      <c r="A12" s="3" t="s">
        <v>42</v>
      </c>
      <c r="B12" s="1" t="s">
        <v>39</v>
      </c>
      <c r="C12" s="7">
        <f>MAX(0,(C5*C6*C7+C8))</f>
        <v>0</v>
      </c>
      <c r="D12" s="7">
        <f>MAX(0,(D5*D6*D7+D8))</f>
        <v>9672000</v>
      </c>
    </row>
    <row r="13" spans="1:4" x14ac:dyDescent="0.35">
      <c r="A13" s="3" t="s">
        <v>43</v>
      </c>
      <c r="B13" s="1" t="s">
        <v>39</v>
      </c>
      <c r="C13" s="7">
        <f>C9</f>
        <v>0</v>
      </c>
      <c r="D13" s="7">
        <f>D9</f>
        <v>4200000</v>
      </c>
    </row>
    <row r="14" spans="1:4" x14ac:dyDescent="0.35">
      <c r="A14" s="3" t="s">
        <v>44</v>
      </c>
      <c r="B14" s="1" t="s">
        <v>39</v>
      </c>
      <c r="C14" s="7">
        <f>C12-C13</f>
        <v>0</v>
      </c>
      <c r="D14" s="7">
        <f>D12-D13</f>
        <v>5472000</v>
      </c>
    </row>
    <row r="15" spans="1:4" x14ac:dyDescent="0.35">
      <c r="A15" s="3" t="s">
        <v>26</v>
      </c>
      <c r="B15" s="1" t="s">
        <v>45</v>
      </c>
      <c r="C15" s="8">
        <f>IFERROR(C14/C13,0)</f>
        <v>0</v>
      </c>
      <c r="D15" s="8">
        <f>IFERROR(D14/D13,0)</f>
        <v>1.3028571428571429</v>
      </c>
    </row>
    <row r="16" spans="1:4" x14ac:dyDescent="0.35">
      <c r="A16" s="3" t="s">
        <v>46</v>
      </c>
      <c r="B16" s="1" t="s">
        <v>47</v>
      </c>
      <c r="C16" s="9">
        <f>IFERROR(C12/C13,0)</f>
        <v>0</v>
      </c>
      <c r="D16" s="9">
        <f>IFERROR(D12/D13,0)</f>
        <v>2.3028571428571429</v>
      </c>
    </row>
    <row r="17" spans="1:4" x14ac:dyDescent="0.35">
      <c r="A17" s="1"/>
      <c r="B17" s="1"/>
      <c r="C17" s="1"/>
      <c r="D17" s="1"/>
    </row>
    <row r="18" spans="1:4" x14ac:dyDescent="0.35">
      <c r="A18" s="14"/>
      <c r="B18" s="13"/>
      <c r="C18" s="13"/>
      <c r="D18" s="13"/>
    </row>
  </sheetData>
  <mergeCells count="3">
    <mergeCell ref="A1:D1"/>
    <mergeCell ref="A18:D18"/>
    <mergeCell ref="A2:D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pane ySplit="4" topLeftCell="A5" activePane="bottomLeft" state="frozen"/>
      <selection pane="bottomLeft" activeCell="A14" sqref="A14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7" customHeight="1" x14ac:dyDescent="0.35">
      <c r="A1" s="12" t="s">
        <v>122</v>
      </c>
      <c r="B1" s="13"/>
      <c r="C1" s="13"/>
      <c r="D1" s="13"/>
    </row>
    <row r="2" spans="1:4" x14ac:dyDescent="0.35">
      <c r="A2" s="14" t="s">
        <v>133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35">
      <c r="A5" s="1" t="s">
        <v>29</v>
      </c>
      <c r="B5" s="1" t="s">
        <v>30</v>
      </c>
      <c r="C5" s="5"/>
      <c r="D5" s="6">
        <v>200</v>
      </c>
    </row>
    <row r="6" spans="1:4" x14ac:dyDescent="0.35">
      <c r="A6" s="1" t="s">
        <v>123</v>
      </c>
      <c r="B6" s="1" t="s">
        <v>32</v>
      </c>
      <c r="C6" s="5"/>
      <c r="D6" s="6">
        <v>12000</v>
      </c>
    </row>
    <row r="7" spans="1:4" x14ac:dyDescent="0.35">
      <c r="A7" s="1" t="s">
        <v>124</v>
      </c>
      <c r="B7" s="1" t="s">
        <v>39</v>
      </c>
      <c r="C7" s="5"/>
      <c r="D7" s="6">
        <v>900000</v>
      </c>
    </row>
    <row r="8" spans="1:4" x14ac:dyDescent="0.35">
      <c r="A8" s="1" t="s">
        <v>125</v>
      </c>
      <c r="B8" s="1" t="s">
        <v>39</v>
      </c>
      <c r="C8" s="5"/>
      <c r="D8" s="6">
        <v>1800000</v>
      </c>
    </row>
    <row r="9" spans="1:4" x14ac:dyDescent="0.35">
      <c r="A9" s="1"/>
      <c r="B9" s="1"/>
      <c r="C9" s="1"/>
      <c r="D9" s="1"/>
    </row>
    <row r="10" spans="1:4" ht="17" x14ac:dyDescent="0.35">
      <c r="A10" s="4" t="s">
        <v>41</v>
      </c>
      <c r="B10" s="1"/>
      <c r="C10" s="1"/>
      <c r="D10" s="1"/>
    </row>
    <row r="11" spans="1:4" x14ac:dyDescent="0.35">
      <c r="A11" s="3" t="s">
        <v>42</v>
      </c>
      <c r="B11" s="1" t="s">
        <v>39</v>
      </c>
      <c r="C11" s="7">
        <f>MAX(0,(C5*C6+C7))</f>
        <v>0</v>
      </c>
      <c r="D11" s="7">
        <f>MAX(0,(D5*D6+D7))</f>
        <v>3300000</v>
      </c>
    </row>
    <row r="12" spans="1:4" x14ac:dyDescent="0.35">
      <c r="A12" s="3" t="s">
        <v>43</v>
      </c>
      <c r="B12" s="1" t="s">
        <v>39</v>
      </c>
      <c r="C12" s="7">
        <f>C8</f>
        <v>0</v>
      </c>
      <c r="D12" s="7">
        <f>D8</f>
        <v>1800000</v>
      </c>
    </row>
    <row r="13" spans="1:4" x14ac:dyDescent="0.35">
      <c r="A13" s="3" t="s">
        <v>44</v>
      </c>
      <c r="B13" s="1" t="s">
        <v>39</v>
      </c>
      <c r="C13" s="7">
        <f>C11-C12</f>
        <v>0</v>
      </c>
      <c r="D13" s="7">
        <f>D11-D12</f>
        <v>1500000</v>
      </c>
    </row>
    <row r="14" spans="1:4" x14ac:dyDescent="0.35">
      <c r="A14" s="3" t="s">
        <v>26</v>
      </c>
      <c r="B14" s="1" t="s">
        <v>45</v>
      </c>
      <c r="C14" s="8">
        <f>IFERROR(C13/C12,0)</f>
        <v>0</v>
      </c>
      <c r="D14" s="8">
        <f>IFERROR(D13/D12,0)</f>
        <v>0.83333333333333337</v>
      </c>
    </row>
    <row r="15" spans="1:4" x14ac:dyDescent="0.35">
      <c r="A15" s="3" t="s">
        <v>46</v>
      </c>
      <c r="B15" s="1" t="s">
        <v>47</v>
      </c>
      <c r="C15" s="9">
        <f>IFERROR(C11/C12,0)</f>
        <v>0</v>
      </c>
      <c r="D15" s="9">
        <f>IFERROR(D11/D12,0)</f>
        <v>1.8333333333333333</v>
      </c>
    </row>
    <row r="16" spans="1:4" x14ac:dyDescent="0.35">
      <c r="A16" s="1"/>
      <c r="B16" s="1"/>
      <c r="C16" s="1"/>
      <c r="D16" s="1"/>
    </row>
    <row r="17" spans="1:4" x14ac:dyDescent="0.35">
      <c r="A17" s="14"/>
      <c r="B17" s="13"/>
      <c r="C17" s="13"/>
      <c r="D17" s="13"/>
    </row>
  </sheetData>
  <mergeCells count="3">
    <mergeCell ref="A1:D1"/>
    <mergeCell ref="A17:D17"/>
    <mergeCell ref="A2:D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pane ySplit="4" topLeftCell="A8" activePane="bottomLeft" state="frozen"/>
      <selection pane="bottomLeft" activeCell="A18" sqref="A18:D18"/>
    </sheetView>
  </sheetViews>
  <sheetFormatPr defaultRowHeight="14.5" x14ac:dyDescent="0.35"/>
  <cols>
    <col min="1" max="1" width="48" customWidth="1"/>
    <col min="2" max="2" width="16" customWidth="1"/>
    <col min="3" max="4" width="18" customWidth="1"/>
  </cols>
  <sheetData>
    <row r="1" spans="1:4" ht="23.5" customHeight="1" x14ac:dyDescent="0.35">
      <c r="A1" s="12" t="s">
        <v>126</v>
      </c>
      <c r="B1" s="13"/>
      <c r="C1" s="13"/>
      <c r="D1" s="13"/>
    </row>
    <row r="2" spans="1:4" ht="34.5" customHeight="1" x14ac:dyDescent="0.35">
      <c r="A2" s="14" t="s">
        <v>127</v>
      </c>
      <c r="B2" s="13"/>
      <c r="C2" s="13"/>
      <c r="D2" s="13"/>
    </row>
    <row r="3" spans="1:4" x14ac:dyDescent="0.35">
      <c r="A3" s="1"/>
      <c r="B3" s="1"/>
      <c r="C3" s="1"/>
      <c r="D3" s="1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ht="58" x14ac:dyDescent="0.35">
      <c r="A5" s="1" t="s">
        <v>134</v>
      </c>
      <c r="B5" s="1" t="s">
        <v>30</v>
      </c>
      <c r="C5" s="5"/>
      <c r="D5" s="6">
        <v>35</v>
      </c>
    </row>
    <row r="6" spans="1:4" x14ac:dyDescent="0.35">
      <c r="A6" s="1" t="s">
        <v>128</v>
      </c>
      <c r="B6" s="1" t="s">
        <v>39</v>
      </c>
      <c r="C6" s="5"/>
      <c r="D6" s="6">
        <v>2400000</v>
      </c>
    </row>
    <row r="7" spans="1:4" x14ac:dyDescent="0.35">
      <c r="A7" s="1" t="s">
        <v>129</v>
      </c>
      <c r="B7" s="1" t="s">
        <v>45</v>
      </c>
      <c r="C7" s="10"/>
      <c r="D7" s="11">
        <v>0.15</v>
      </c>
    </row>
    <row r="8" spans="1:4" x14ac:dyDescent="0.35">
      <c r="A8" s="1" t="s">
        <v>130</v>
      </c>
      <c r="B8" s="1" t="s">
        <v>39</v>
      </c>
      <c r="C8" s="5"/>
      <c r="D8" s="6">
        <v>2500000</v>
      </c>
    </row>
    <row r="9" spans="1:4" x14ac:dyDescent="0.35">
      <c r="A9" s="1" t="s">
        <v>43</v>
      </c>
      <c r="B9" s="1" t="s">
        <v>39</v>
      </c>
      <c r="C9" s="5"/>
      <c r="D9" s="6">
        <v>4500000</v>
      </c>
    </row>
    <row r="10" spans="1:4" x14ac:dyDescent="0.35">
      <c r="A10" s="1"/>
      <c r="B10" s="1"/>
      <c r="C10" s="1"/>
      <c r="D10" s="1"/>
    </row>
    <row r="11" spans="1:4" ht="17" x14ac:dyDescent="0.35">
      <c r="A11" s="4" t="s">
        <v>41</v>
      </c>
      <c r="B11" s="1"/>
      <c r="C11" s="1"/>
      <c r="D11" s="1"/>
    </row>
    <row r="12" spans="1:4" x14ac:dyDescent="0.35">
      <c r="A12" s="3" t="s">
        <v>42</v>
      </c>
      <c r="B12" s="1" t="s">
        <v>39</v>
      </c>
      <c r="C12" s="7">
        <f>MAX(0,(C5*C6*C7+C8))</f>
        <v>0</v>
      </c>
      <c r="D12" s="7">
        <f>MAX(0,(D5*D6*D7+D8))</f>
        <v>15100000</v>
      </c>
    </row>
    <row r="13" spans="1:4" x14ac:dyDescent="0.35">
      <c r="A13" s="3" t="s">
        <v>43</v>
      </c>
      <c r="B13" s="1" t="s">
        <v>39</v>
      </c>
      <c r="C13" s="7">
        <f>C9</f>
        <v>0</v>
      </c>
      <c r="D13" s="7">
        <f>D9</f>
        <v>4500000</v>
      </c>
    </row>
    <row r="14" spans="1:4" x14ac:dyDescent="0.35">
      <c r="A14" s="3" t="s">
        <v>44</v>
      </c>
      <c r="B14" s="1" t="s">
        <v>39</v>
      </c>
      <c r="C14" s="7">
        <f>C12-C13</f>
        <v>0</v>
      </c>
      <c r="D14" s="7">
        <f>D12-D13</f>
        <v>10600000</v>
      </c>
    </row>
    <row r="15" spans="1:4" x14ac:dyDescent="0.35">
      <c r="A15" s="3" t="s">
        <v>26</v>
      </c>
      <c r="B15" s="1" t="s">
        <v>45</v>
      </c>
      <c r="C15" s="8">
        <f>IFERROR(C14/C13,0)</f>
        <v>0</v>
      </c>
      <c r="D15" s="8">
        <f>IFERROR(D14/D13,0)</f>
        <v>2.3555555555555556</v>
      </c>
    </row>
    <row r="16" spans="1:4" x14ac:dyDescent="0.35">
      <c r="A16" s="3" t="s">
        <v>46</v>
      </c>
      <c r="B16" s="1" t="s">
        <v>47</v>
      </c>
      <c r="C16" s="9">
        <f>IFERROR(C12/C13,0)</f>
        <v>0</v>
      </c>
      <c r="D16" s="9">
        <f>IFERROR(D12/D13,0)</f>
        <v>3.3555555555555556</v>
      </c>
    </row>
    <row r="17" spans="1:4" x14ac:dyDescent="0.35">
      <c r="A17" s="1"/>
      <c r="B17" s="1"/>
      <c r="C17" s="1"/>
      <c r="D17" s="1"/>
    </row>
    <row r="18" spans="1:4" x14ac:dyDescent="0.35">
      <c r="A18" s="14"/>
      <c r="B18" s="13"/>
      <c r="C18" s="13"/>
      <c r="D18" s="13"/>
    </row>
  </sheetData>
  <mergeCells count="3">
    <mergeCell ref="A1:D1"/>
    <mergeCell ref="A18:D18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Инструкция</vt:lpstr>
      <vt:lpstr>Подбор</vt:lpstr>
      <vt:lpstr>Адаптация</vt:lpstr>
      <vt:lpstr>Обучение</vt:lpstr>
      <vt:lpstr>Вовлеченность</vt:lpstr>
      <vt:lpstr>Удержание</vt:lpstr>
      <vt:lpstr>Отсутствие</vt:lpstr>
      <vt:lpstr>Производительность</vt:lpstr>
      <vt:lpstr>Performance Management</vt:lpstr>
      <vt:lpstr>Leadership</vt:lpstr>
      <vt:lpstr>Succession</vt:lpstr>
      <vt:lpstr>Внутренняя мобильность</vt:lpstr>
      <vt:lpstr>HR Automation</vt:lpstr>
      <vt:lpstr>Employer Brand</vt:lpstr>
      <vt:lpstr>HR Function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2026-09-24T12:01:18Z</dcterms:created>
  <dcterms:modified xsi:type="dcterms:W3CDTF">2026-10-09T10:45:58Z</dcterms:modified>
</cp:coreProperties>
</file>